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5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07" i="1" l="1"/>
  <c r="L206" i="1"/>
  <c r="L205" i="1"/>
  <c r="L204" i="1"/>
  <c r="L193" i="1"/>
  <c r="L185" i="1"/>
  <c r="L184" i="1"/>
  <c r="L183" i="1"/>
  <c r="L178" i="1"/>
  <c r="L175" i="1"/>
  <c r="L174" i="1"/>
  <c r="L167" i="1"/>
  <c r="L166" i="1"/>
  <c r="L165" i="1"/>
  <c r="L164" i="1"/>
  <c r="L163" i="1"/>
  <c r="L154" i="1"/>
  <c r="L155" i="1"/>
  <c r="L147" i="1"/>
  <c r="L146" i="1"/>
  <c r="L145" i="1" l="1"/>
  <c r="L144" i="1"/>
  <c r="L134" i="1"/>
  <c r="L133" i="1"/>
  <c r="K26" i="1" l="1"/>
  <c r="L26" i="1"/>
  <c r="G213" i="1" l="1"/>
  <c r="H213" i="1"/>
  <c r="I213" i="1"/>
  <c r="J213" i="1"/>
  <c r="F213" i="1"/>
  <c r="J193" i="1"/>
  <c r="I193" i="1"/>
  <c r="H193" i="1"/>
  <c r="G193" i="1"/>
  <c r="F193" i="1"/>
  <c r="J192" i="1"/>
  <c r="F192" i="1"/>
  <c r="G173" i="1"/>
  <c r="H173" i="1"/>
  <c r="I173" i="1"/>
  <c r="J173" i="1"/>
  <c r="F173" i="1"/>
  <c r="J154" i="1"/>
  <c r="I154" i="1"/>
  <c r="H154" i="1"/>
  <c r="G154" i="1"/>
  <c r="G153" i="1"/>
  <c r="H153" i="1"/>
  <c r="I153" i="1"/>
  <c r="J153" i="1"/>
  <c r="F153" i="1"/>
  <c r="G132" i="1"/>
  <c r="H132" i="1"/>
  <c r="I132" i="1"/>
  <c r="J132" i="1"/>
  <c r="F132" i="1"/>
  <c r="G111" i="1"/>
  <c r="H111" i="1"/>
  <c r="I111" i="1"/>
  <c r="J111" i="1"/>
  <c r="F111" i="1"/>
  <c r="G70" i="1" l="1"/>
  <c r="H70" i="1"/>
  <c r="I70" i="1"/>
  <c r="J70" i="1"/>
  <c r="F70" i="1"/>
  <c r="G26" i="1"/>
  <c r="H26" i="1"/>
  <c r="I26" i="1"/>
  <c r="J26" i="1"/>
  <c r="F26" i="1"/>
  <c r="G11" i="1"/>
  <c r="H11" i="1"/>
  <c r="I11" i="1"/>
  <c r="J11" i="1"/>
  <c r="F11" i="1"/>
  <c r="J7" i="1"/>
  <c r="I7" i="1"/>
  <c r="H7" i="1"/>
  <c r="B213" i="1" l="1"/>
  <c r="A213" i="1"/>
  <c r="L212" i="1"/>
  <c r="J212" i="1"/>
  <c r="I212" i="1"/>
  <c r="H212" i="1"/>
  <c r="G212" i="1"/>
  <c r="F212" i="1"/>
  <c r="B203" i="1"/>
  <c r="A203" i="1"/>
  <c r="L201" i="1"/>
  <c r="J201" i="1"/>
  <c r="I201" i="1"/>
  <c r="H201" i="1"/>
  <c r="G201" i="1"/>
  <c r="F201" i="1"/>
  <c r="B192" i="1"/>
  <c r="A192" i="1"/>
  <c r="L191" i="1"/>
  <c r="J191" i="1"/>
  <c r="I191" i="1"/>
  <c r="I192" i="1" s="1"/>
  <c r="H191" i="1"/>
  <c r="G191" i="1"/>
  <c r="F191" i="1"/>
  <c r="B182" i="1"/>
  <c r="A182" i="1"/>
  <c r="L180" i="1"/>
  <c r="J180" i="1"/>
  <c r="I180" i="1"/>
  <c r="H180" i="1"/>
  <c r="H192" i="1" s="1"/>
  <c r="G180" i="1"/>
  <c r="G192" i="1" s="1"/>
  <c r="F180" i="1"/>
  <c r="B173" i="1"/>
  <c r="A173" i="1"/>
  <c r="L172" i="1"/>
  <c r="J172" i="1"/>
  <c r="I172" i="1"/>
  <c r="H172" i="1"/>
  <c r="G172" i="1"/>
  <c r="F172" i="1"/>
  <c r="B163" i="1"/>
  <c r="A163" i="1"/>
  <c r="L161" i="1"/>
  <c r="J161" i="1"/>
  <c r="I161" i="1"/>
  <c r="H161" i="1"/>
  <c r="G161" i="1"/>
  <c r="F161" i="1"/>
  <c r="B153" i="1"/>
  <c r="A153" i="1"/>
  <c r="L152" i="1"/>
  <c r="J152" i="1"/>
  <c r="I152" i="1"/>
  <c r="H152" i="1"/>
  <c r="G152" i="1"/>
  <c r="F152" i="1"/>
  <c r="B143" i="1"/>
  <c r="A143" i="1"/>
  <c r="L140" i="1"/>
  <c r="J140" i="1"/>
  <c r="I140" i="1"/>
  <c r="H140" i="1"/>
  <c r="G140" i="1"/>
  <c r="F140" i="1"/>
  <c r="B132" i="1"/>
  <c r="A132" i="1"/>
  <c r="L131" i="1"/>
  <c r="J131" i="1"/>
  <c r="I131" i="1"/>
  <c r="H131" i="1"/>
  <c r="G131" i="1"/>
  <c r="F131" i="1"/>
  <c r="B122" i="1"/>
  <c r="A122" i="1"/>
  <c r="L119" i="1"/>
  <c r="J119" i="1"/>
  <c r="I119" i="1"/>
  <c r="H119" i="1"/>
  <c r="G119" i="1"/>
  <c r="F119" i="1"/>
  <c r="B111" i="1"/>
  <c r="A111" i="1"/>
  <c r="L110" i="1"/>
  <c r="J110" i="1"/>
  <c r="I110" i="1"/>
  <c r="H110" i="1"/>
  <c r="G110" i="1"/>
  <c r="F110" i="1"/>
  <c r="B101" i="1"/>
  <c r="A101" i="1"/>
  <c r="L98" i="1"/>
  <c r="J98" i="1"/>
  <c r="I98" i="1"/>
  <c r="H98" i="1"/>
  <c r="G98" i="1"/>
  <c r="F98" i="1"/>
  <c r="B90" i="1"/>
  <c r="A90" i="1"/>
  <c r="L89" i="1"/>
  <c r="J89" i="1"/>
  <c r="I89" i="1"/>
  <c r="H89" i="1"/>
  <c r="G89" i="1"/>
  <c r="F89" i="1"/>
  <c r="B80" i="1"/>
  <c r="A80" i="1"/>
  <c r="L77" i="1"/>
  <c r="J77" i="1"/>
  <c r="I77" i="1"/>
  <c r="H77" i="1"/>
  <c r="G77" i="1"/>
  <c r="F77" i="1"/>
  <c r="B70" i="1"/>
  <c r="A70" i="1"/>
  <c r="L69" i="1"/>
  <c r="J69" i="1"/>
  <c r="I69" i="1"/>
  <c r="H69" i="1"/>
  <c r="G69" i="1"/>
  <c r="F69" i="1"/>
  <c r="B60" i="1"/>
  <c r="A60" i="1"/>
  <c r="L57" i="1"/>
  <c r="J57" i="1"/>
  <c r="I57" i="1"/>
  <c r="H57" i="1"/>
  <c r="G57" i="1"/>
  <c r="F57" i="1"/>
  <c r="B48" i="1"/>
  <c r="A48" i="1"/>
  <c r="L47" i="1"/>
  <c r="J47" i="1"/>
  <c r="I47" i="1"/>
  <c r="H47" i="1"/>
  <c r="G47" i="1"/>
  <c r="F47" i="1"/>
  <c r="B38" i="1"/>
  <c r="A38" i="1"/>
  <c r="L34" i="1"/>
  <c r="J34" i="1"/>
  <c r="J48" i="1" s="1"/>
  <c r="I34" i="1"/>
  <c r="I48" i="1" s="1"/>
  <c r="H34" i="1"/>
  <c r="H48" i="1" s="1"/>
  <c r="G34" i="1"/>
  <c r="G48" i="1" s="1"/>
  <c r="F34" i="1"/>
  <c r="F48" i="1" s="1"/>
  <c r="B26" i="1"/>
  <c r="A26" i="1"/>
  <c r="L25" i="1"/>
  <c r="J25" i="1"/>
  <c r="I25" i="1"/>
  <c r="H25" i="1"/>
  <c r="G25" i="1"/>
  <c r="F25" i="1"/>
  <c r="B16" i="1"/>
  <c r="A16" i="1"/>
  <c r="L192" i="1" l="1"/>
  <c r="L173" i="1"/>
  <c r="L132" i="1"/>
  <c r="L111" i="1"/>
  <c r="L48" i="1"/>
  <c r="J90" i="1"/>
  <c r="F90" i="1"/>
  <c r="L70" i="1"/>
  <c r="G90" i="1"/>
  <c r="I90" i="1"/>
  <c r="H90" i="1"/>
  <c r="L90" i="1"/>
  <c r="L153" i="1"/>
  <c r="L213" i="1"/>
  <c r="I214" i="1" l="1"/>
  <c r="J214" i="1"/>
  <c r="L214" i="1"/>
  <c r="H214" i="1"/>
  <c r="G214" i="1"/>
  <c r="F214" i="1"/>
</calcChain>
</file>

<file path=xl/sharedStrings.xml><?xml version="1.0" encoding="utf-8"?>
<sst xmlns="http://schemas.openxmlformats.org/spreadsheetml/2006/main" count="386" uniqueCount="138">
  <si>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</si>
  <si>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</si>
  <si>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</si>
  <si>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</si>
  <si>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</si>
  <si>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</si>
  <si>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</si>
  <si>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</si>
  <si>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</si>
  <si>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</si>
  <si>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</si>
  <si>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</si>
  <si>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</si>
  <si>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</si>
  <si>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</si>
  <si>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</si>
  <si>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</si>
  <si>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</si>
  <si>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</si>
  <si>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</si>
  <si>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</si>
  <si>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</si>
  <si>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</si>
  <si>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</si>
  <si>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</si>
  <si>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</si>
  <si>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</si>
  <si>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</si>
  <si>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</si>
  <si>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</si>
  <si>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</si>
  <si>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</si>
  <si>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</si>
  <si>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</si>
  <si>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</si>
  <si>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</si>
  <si>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</si>
  <si>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</si>
  <si>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</si>
  <si>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</si>
  <si>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сладкое</t>
  </si>
  <si>
    <t>масло сливочное</t>
  </si>
  <si>
    <t xml:space="preserve">чай с сахаром </t>
  </si>
  <si>
    <t>кисломолочный</t>
  </si>
  <si>
    <t>йогурт</t>
  </si>
  <si>
    <t>сыр</t>
  </si>
  <si>
    <t>масло</t>
  </si>
  <si>
    <t xml:space="preserve">МОУ СОШ №3 </t>
  </si>
  <si>
    <t>директор МОУ СОШ №3</t>
  </si>
  <si>
    <t>Алейникова</t>
  </si>
  <si>
    <t xml:space="preserve">Фрукты </t>
  </si>
  <si>
    <t>Котлета рубленная из птицы с маслом слив. С пюре картофелное</t>
  </si>
  <si>
    <t>294/312</t>
  </si>
  <si>
    <t xml:space="preserve">овощи </t>
  </si>
  <si>
    <t>Свежие овощи огурцы(порционная нарезка)</t>
  </si>
  <si>
    <t>2 завтрак</t>
  </si>
  <si>
    <t>итого:</t>
  </si>
  <si>
    <t>овощи</t>
  </si>
  <si>
    <t>Овощи свежие помидоры</t>
  </si>
  <si>
    <t>Щи из свежей капусты</t>
  </si>
  <si>
    <t>Пельмени из говядины отварные с маслом (полуфабрикат) промышленного производства</t>
  </si>
  <si>
    <t>Кисель из сока плодового</t>
  </si>
  <si>
    <t>Хлеб пшеничный</t>
  </si>
  <si>
    <t>пр</t>
  </si>
  <si>
    <t>Хлеб ржано-пшеничный</t>
  </si>
  <si>
    <t>подгарнир</t>
  </si>
  <si>
    <t>Какао с молоком</t>
  </si>
  <si>
    <t>Масло сливочное порциями</t>
  </si>
  <si>
    <t>Йогурт</t>
  </si>
  <si>
    <t>Суп картофельный с макаронами</t>
  </si>
  <si>
    <t>Печень, тушенная в сметанном соусе №332</t>
  </si>
  <si>
    <t>Каша вязкая гречневая</t>
  </si>
  <si>
    <t>Компот из свежих плодов яблок</t>
  </si>
  <si>
    <t>бутерброд</t>
  </si>
  <si>
    <t>Бутерброды горячие с колбасой</t>
  </si>
  <si>
    <t>Чай с сахаром</t>
  </si>
  <si>
    <t>Кекс "Мафины"</t>
  </si>
  <si>
    <t xml:space="preserve">фрукты </t>
  </si>
  <si>
    <t>Фрукты свежие(яблоко)</t>
  </si>
  <si>
    <t>салат</t>
  </si>
  <si>
    <t>Салат из белокочанной капусты с морковью</t>
  </si>
  <si>
    <t>Борщ с капустой и картофелем</t>
  </si>
  <si>
    <t>Рагу из птицы</t>
  </si>
  <si>
    <t>Компот из смеси сухофруктов</t>
  </si>
  <si>
    <t>Вареники с творогом из полуфабриката пром.произв. С маслом сливочным</t>
  </si>
  <si>
    <t>Кофейный напиток с молоком</t>
  </si>
  <si>
    <t>Сыр Российский порциями</t>
  </si>
  <si>
    <t>Крнфеты вафельные</t>
  </si>
  <si>
    <t>овощи свежие огурцы порционная нарезка</t>
  </si>
  <si>
    <t>Суп картофельный с горохом</t>
  </si>
  <si>
    <t>Рыьа (минтай), запеченная в сметанном соусе №332</t>
  </si>
  <si>
    <t>Картофель отварной</t>
  </si>
  <si>
    <t>Компот из свежих плодов (яблок)</t>
  </si>
  <si>
    <t xml:space="preserve">сладкое </t>
  </si>
  <si>
    <t>Сырок творожный</t>
  </si>
  <si>
    <t>яйцо</t>
  </si>
  <si>
    <t>Яйцо отварное</t>
  </si>
  <si>
    <t>Фрукты свежие (банан)</t>
  </si>
  <si>
    <t>Салат</t>
  </si>
  <si>
    <t>Салат витаминный</t>
  </si>
  <si>
    <t>Суп с клецками</t>
  </si>
  <si>
    <t>Котлеты рубленные(говядина) запеченные с молоком</t>
  </si>
  <si>
    <t>Рис отварной</t>
  </si>
  <si>
    <t>Пудинг из творога с молоком сгущенным</t>
  </si>
  <si>
    <t>Фрукты свежие (яблоко)</t>
  </si>
  <si>
    <t>Суп из овошей</t>
  </si>
  <si>
    <t>Котлеты домашние (говядина) с маслом</t>
  </si>
  <si>
    <t>Спагетти отварные(макаронные издел.)</t>
  </si>
  <si>
    <t>Каша вязкая молочная пшенная</t>
  </si>
  <si>
    <t>Сыр Российский (порциями)</t>
  </si>
  <si>
    <t>Печенье " Злаковое"</t>
  </si>
  <si>
    <t>Овощи свежие огурцы(порционная нарезка)</t>
  </si>
  <si>
    <t>Рыба, тушенная в томате с овощами</t>
  </si>
  <si>
    <t>Пюре картофельное</t>
  </si>
  <si>
    <t>Кисель из сока плодового с сахаром</t>
  </si>
  <si>
    <t>Сосиски отварные со сливочным маслом, с тушенной капустой</t>
  </si>
  <si>
    <t>243/321</t>
  </si>
  <si>
    <t>Чай с сахаром и лимоном</t>
  </si>
  <si>
    <t>Фрукты свежие(банан)</t>
  </si>
  <si>
    <t>Суп картофельный с мясными фрикадельками</t>
  </si>
  <si>
    <t>Птица отварная с соусом сметанным №330</t>
  </si>
  <si>
    <t>Оладьи со сгущенным молоком</t>
  </si>
  <si>
    <t>Кофейный напиток</t>
  </si>
  <si>
    <t>Бутерброд с сыром</t>
  </si>
  <si>
    <t>Борщ с фасолью и картофелем</t>
  </si>
  <si>
    <t>Тефтели (говядина) с соусом сметанно-томатным №331</t>
  </si>
  <si>
    <t>Котлеты рыбные с маслом,с картофелем отварным,с икрой свекольной</t>
  </si>
  <si>
    <t>75/234/310</t>
  </si>
  <si>
    <t>Масло сливочное(порциями)</t>
  </si>
  <si>
    <t>Овощи сведие огурцы(порционная нарезка)</t>
  </si>
  <si>
    <t>Суп картофельный с пшеничной крупой</t>
  </si>
  <si>
    <t>Бефстроганов</t>
  </si>
  <si>
    <t>Макароны отварные</t>
  </si>
  <si>
    <t>омлет натуральный с маслом сливочным, горох когсервированный</t>
  </si>
  <si>
    <t>Фруктв свежие(Яблоко)</t>
  </si>
  <si>
    <t>Фрукты свежие (Банан)</t>
  </si>
  <si>
    <t>Каша жидкая молочная овсяная с маслом сливочным</t>
  </si>
  <si>
    <t>Каша жидкая молочная рисовая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</si>
</sst>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rgb="FFC00000"/>
      <name val="Arial"/>
      <family val="2"/>
      <charset val="204"/>
    </font>
    <font>
      <b/>
      <sz val="12"/>
      <color rgb="FFC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0" borderId="6" xfId="0" applyFont="1" applyBorder="1"/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" fillId="0" borderId="14" xfId="0" applyFont="1" applyBorder="1"/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/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0" xfId="0" applyFont="1"/>
    <xf numFmtId="0" fontId="17" fillId="0" borderId="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8" fillId="0" borderId="4" xfId="0" applyFont="1" applyBorder="1"/>
    <xf numFmtId="0" fontId="19" fillId="0" borderId="2" xfId="0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17" fillId="0" borderId="0" xfId="0" applyFont="1"/>
    <xf numFmtId="0" fontId="17" fillId="3" borderId="20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20" fillId="3" borderId="3" xfId="0" applyFont="1" applyFill="1" applyBorder="1" applyAlignment="1">
      <alignment vertical="top" wrapText="1"/>
    </xf>
    <xf numFmtId="0" fontId="20" fillId="3" borderId="3" xfId="0" applyFont="1" applyFill="1" applyBorder="1" applyAlignment="1">
      <alignment horizontal="center" vertical="top" wrapText="1"/>
    </xf>
    <xf numFmtId="0" fontId="17" fillId="0" borderId="18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6" xfId="0" applyFont="1" applyBorder="1"/>
    <xf numFmtId="0" fontId="17" fillId="0" borderId="1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0" borderId="6" xfId="0" applyFont="1" applyBorder="1"/>
    <xf numFmtId="0" fontId="17" fillId="2" borderId="4" xfId="0" applyFont="1" applyFill="1" applyBorder="1" applyAlignment="1" applyProtection="1">
      <alignment vertical="top" wrapText="1"/>
      <protection locked="0"/>
    </xf>
    <xf numFmtId="0" fontId="17" fillId="2" borderId="4" xfId="0" applyFont="1" applyFill="1" applyBorder="1" applyAlignment="1" applyProtection="1">
      <alignment horizontal="center" vertical="top" wrapText="1"/>
      <protection locked="0"/>
    </xf>
    <xf numFmtId="0" fontId="17" fillId="2" borderId="23" xfId="0" applyFont="1" applyFill="1" applyBorder="1" applyAlignment="1" applyProtection="1">
      <alignment horizontal="center" vertical="top" wrapText="1"/>
      <protection locked="0"/>
    </xf>
    <xf numFmtId="0" fontId="17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22" fillId="3" borderId="3" xfId="0" applyFont="1" applyFill="1" applyBorder="1" applyAlignment="1">
      <alignment vertical="top" wrapText="1"/>
    </xf>
    <xf numFmtId="0" fontId="22" fillId="3" borderId="3" xfId="0" applyFont="1" applyFill="1" applyBorder="1" applyAlignment="1">
      <alignment horizontal="center" vertical="top" wrapText="1"/>
    </xf>
    <xf numFmtId="0" fontId="22" fillId="0" borderId="0" xfId="0" applyFont="1"/>
    <xf numFmtId="0" fontId="13" fillId="2" borderId="4" xfId="0" applyFont="1" applyFill="1" applyBorder="1" applyAlignment="1" applyProtection="1">
      <alignment vertical="top" wrapText="1"/>
      <protection locked="0"/>
    </xf>
    <xf numFmtId="0" fontId="24" fillId="0" borderId="18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12" fillId="0" borderId="4" xfId="0" applyFont="1" applyBorder="1"/>
    <xf numFmtId="0" fontId="25" fillId="0" borderId="2" xfId="0" applyFont="1" applyBorder="1" applyAlignment="1" applyProtection="1">
      <alignment horizontal="right"/>
      <protection locked="0"/>
    </xf>
    <xf numFmtId="0" fontId="24" fillId="0" borderId="2" xfId="0" applyFont="1" applyBorder="1" applyAlignment="1">
      <alignment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17" xfId="0" applyFont="1" applyBorder="1" applyAlignment="1">
      <alignment horizontal="center" vertical="top" wrapText="1"/>
    </xf>
    <xf numFmtId="0" fontId="24" fillId="0" borderId="0" xfId="0" applyFont="1"/>
    <xf numFmtId="0" fontId="22" fillId="3" borderId="20" xfId="0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/>
    </xf>
    <xf numFmtId="2" fontId="22" fillId="3" borderId="3" xfId="0" applyNumberFormat="1" applyFont="1" applyFill="1" applyBorder="1" applyAlignment="1">
      <alignment horizontal="center" vertical="top" wrapText="1"/>
    </xf>
    <xf numFmtId="0" fontId="24" fillId="0" borderId="1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12" fillId="0" borderId="6" xfId="0" applyFont="1" applyBorder="1"/>
    <xf numFmtId="0" fontId="13" fillId="0" borderId="16" xfId="0" applyFont="1" applyBorder="1" applyAlignment="1">
      <alignment horizontal="center"/>
    </xf>
    <xf numFmtId="0" fontId="26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27" fillId="3" borderId="20" xfId="0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0" fontId="27" fillId="3" borderId="3" xfId="0" applyFont="1" applyFill="1" applyBorder="1" applyAlignment="1">
      <alignment vertical="top" wrapText="1"/>
    </xf>
    <xf numFmtId="0" fontId="27" fillId="3" borderId="3" xfId="0" applyFont="1" applyFill="1" applyBorder="1" applyAlignment="1">
      <alignment horizontal="center" vertical="top" wrapText="1"/>
    </xf>
    <xf numFmtId="0" fontId="27" fillId="0" borderId="0" xfId="0" applyFont="1"/>
    <xf numFmtId="0" fontId="1" fillId="2" borderId="2" xfId="0" applyFont="1" applyFill="1" applyBorder="1" applyProtection="1">
      <protection locked="0"/>
    </xf>
    <xf numFmtId="0" fontId="1" fillId="0" borderId="6" xfId="0" applyFont="1" applyBorder="1"/>
    <xf numFmtId="0" fontId="1" fillId="0" borderId="2" xfId="0" applyFont="1" applyBorder="1"/>
    <xf numFmtId="0" fontId="20" fillId="3" borderId="20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0" borderId="0" xfId="0" applyFont="1"/>
    <xf numFmtId="0" fontId="24" fillId="0" borderId="6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0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22" fillId="3" borderId="21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17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17" fillId="0" borderId="2" xfId="0" applyNumberFormat="1" applyFont="1" applyBorder="1" applyAlignment="1">
      <alignment horizontal="center" vertical="top" wrapText="1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2" fontId="14" fillId="0" borderId="2" xfId="0" applyNumberFormat="1" applyFont="1" applyBorder="1" applyAlignment="1">
      <alignment horizontal="center" vertical="top" wrapText="1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24" fillId="0" borderId="2" xfId="0" applyNumberFormat="1" applyFont="1" applyBorder="1" applyAlignment="1">
      <alignment horizontal="center" vertical="top" wrapText="1"/>
    </xf>
    <xf numFmtId="2" fontId="13" fillId="0" borderId="2" xfId="0" applyNumberFormat="1" applyFont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pane xSplit="4" ySplit="5" topLeftCell="E200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2.36328125" style="2" customWidth="1"/>
    <col min="6" max="6" width="9.26953125" style="2" customWidth="1"/>
    <col min="7" max="7" width="10" style="2" customWidth="1"/>
    <col min="8" max="8" width="7.54296875" style="2" customWidth="1"/>
    <col min="9" max="9" width="8.26953125" style="2" customWidth="1"/>
    <col min="10" max="10" width="9.542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134" t="s">
        <v>47</v>
      </c>
      <c r="D1" s="135"/>
      <c r="E1" s="135"/>
      <c r="F1" s="12" t="s">
        <v>16</v>
      </c>
      <c r="G1" s="2" t="s">
        <v>17</v>
      </c>
      <c r="H1" s="136" t="s">
        <v>48</v>
      </c>
      <c r="I1" s="136"/>
      <c r="J1" s="136"/>
      <c r="K1" s="136"/>
    </row>
    <row r="2" spans="1:12" ht="18" x14ac:dyDescent="0.25">
      <c r="A2" s="29" t="s">
        <v>6</v>
      </c>
      <c r="C2" s="2"/>
      <c r="G2" s="2" t="s">
        <v>18</v>
      </c>
      <c r="H2" s="136" t="s">
        <v>49</v>
      </c>
      <c r="I2" s="136"/>
      <c r="J2" s="136"/>
      <c r="K2" s="136"/>
    </row>
    <row r="3" spans="1:12" ht="17.25" customHeight="1" x14ac:dyDescent="0.25">
      <c r="A3" s="4" t="s">
        <v>8</v>
      </c>
      <c r="C3" s="2"/>
      <c r="D3" s="3"/>
      <c r="E3" s="32" t="s">
        <v>9</v>
      </c>
      <c r="G3" s="2" t="s">
        <v>19</v>
      </c>
      <c r="H3" s="41">
        <v>30</v>
      </c>
      <c r="I3" s="41">
        <v>5</v>
      </c>
      <c r="J3" s="42">
        <v>2025</v>
      </c>
      <c r="K3" s="43"/>
    </row>
    <row r="4" spans="1:12" ht="13" thickBot="1" x14ac:dyDescent="0.3">
      <c r="C4" s="2"/>
      <c r="D4" s="4"/>
      <c r="H4" s="40" t="s">
        <v>35</v>
      </c>
      <c r="I4" s="40" t="s">
        <v>36</v>
      </c>
      <c r="J4" s="40" t="s">
        <v>37</v>
      </c>
    </row>
    <row r="5" spans="1:12" ht="32" thickBot="1" x14ac:dyDescent="0.3">
      <c r="A5" s="38" t="s">
        <v>14</v>
      </c>
      <c r="B5" s="39" t="s">
        <v>15</v>
      </c>
      <c r="C5" s="30" t="s">
        <v>0</v>
      </c>
      <c r="D5" s="30" t="s">
        <v>13</v>
      </c>
      <c r="E5" s="30" t="s">
        <v>12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30" t="s">
        <v>34</v>
      </c>
    </row>
    <row r="6" spans="1:12" ht="15" thickBot="1" x14ac:dyDescent="0.4">
      <c r="A6" s="19">
        <v>1</v>
      </c>
      <c r="B6" s="20">
        <v>1</v>
      </c>
      <c r="C6" s="21" t="s">
        <v>20</v>
      </c>
      <c r="D6" s="50" t="s">
        <v>53</v>
      </c>
      <c r="E6" s="51" t="s">
        <v>54</v>
      </c>
      <c r="F6" s="36">
        <v>30</v>
      </c>
      <c r="G6" s="36">
        <v>0.21</v>
      </c>
      <c r="H6" s="36">
        <v>0.03</v>
      </c>
      <c r="I6" s="36">
        <v>0.56999999999999995</v>
      </c>
      <c r="J6" s="36">
        <v>3.6</v>
      </c>
      <c r="K6" s="37"/>
      <c r="L6" s="139">
        <v>1.89</v>
      </c>
    </row>
    <row r="7" spans="1:12" ht="25" x14ac:dyDescent="0.35">
      <c r="A7" s="22"/>
      <c r="B7" s="15"/>
      <c r="C7" s="11"/>
      <c r="D7" s="5" t="s">
        <v>21</v>
      </c>
      <c r="E7" s="48" t="s">
        <v>51</v>
      </c>
      <c r="F7" s="33">
        <v>245</v>
      </c>
      <c r="G7" s="33">
        <v>18.12</v>
      </c>
      <c r="H7" s="33">
        <f>14.47+4.8</f>
        <v>19.27</v>
      </c>
      <c r="I7" s="33">
        <f>14.06+20.44</f>
        <v>34.5</v>
      </c>
      <c r="J7" s="33">
        <f>247+137.25</f>
        <v>384.25</v>
      </c>
      <c r="K7" s="49" t="s">
        <v>52</v>
      </c>
      <c r="L7" s="140">
        <v>52.43</v>
      </c>
    </row>
    <row r="8" spans="1:12" ht="14.5" x14ac:dyDescent="0.35">
      <c r="A8" s="22"/>
      <c r="B8" s="15"/>
      <c r="C8" s="11"/>
      <c r="D8" s="7" t="s">
        <v>22</v>
      </c>
      <c r="E8" s="35" t="s">
        <v>38</v>
      </c>
      <c r="F8" s="36">
        <v>217</v>
      </c>
      <c r="G8" s="36">
        <v>0.13</v>
      </c>
      <c r="H8" s="36">
        <v>0.02</v>
      </c>
      <c r="I8" s="36">
        <v>15.2</v>
      </c>
      <c r="J8" s="36">
        <v>62</v>
      </c>
      <c r="K8" s="37">
        <v>377</v>
      </c>
      <c r="L8" s="139">
        <v>2.5299999999999998</v>
      </c>
    </row>
    <row r="9" spans="1:12" ht="14.5" x14ac:dyDescent="0.35">
      <c r="A9" s="22"/>
      <c r="B9" s="15"/>
      <c r="C9" s="11"/>
      <c r="D9" s="7" t="s">
        <v>23</v>
      </c>
      <c r="E9" s="35" t="s">
        <v>39</v>
      </c>
      <c r="F9" s="36">
        <v>40</v>
      </c>
      <c r="G9" s="36">
        <v>3.16</v>
      </c>
      <c r="H9" s="36">
        <v>0.4</v>
      </c>
      <c r="I9" s="36">
        <v>19.32</v>
      </c>
      <c r="J9" s="36">
        <v>93.52</v>
      </c>
      <c r="K9" s="37"/>
      <c r="L9" s="139">
        <v>3.2</v>
      </c>
    </row>
    <row r="10" spans="1:12" ht="14.5" x14ac:dyDescent="0.35">
      <c r="A10" s="22"/>
      <c r="B10" s="15"/>
      <c r="C10" s="11"/>
      <c r="D10" s="7" t="s">
        <v>40</v>
      </c>
      <c r="E10" s="35"/>
      <c r="F10" s="36"/>
      <c r="G10" s="36"/>
      <c r="H10" s="36"/>
      <c r="I10" s="36"/>
      <c r="J10" s="36"/>
      <c r="K10" s="37"/>
      <c r="L10" s="139"/>
    </row>
    <row r="11" spans="1:12" s="73" customFormat="1" ht="16" thickBot="1" x14ac:dyDescent="0.4">
      <c r="A11" s="82"/>
      <c r="B11" s="83"/>
      <c r="C11" s="84"/>
      <c r="D11" s="68" t="s">
        <v>56</v>
      </c>
      <c r="E11" s="85"/>
      <c r="F11" s="86">
        <f>SUM(F6:F10)</f>
        <v>532</v>
      </c>
      <c r="G11" s="86">
        <f t="shared" ref="G11:J11" si="0">SUM(G6:G10)</f>
        <v>21.62</v>
      </c>
      <c r="H11" s="86">
        <f t="shared" si="0"/>
        <v>19.72</v>
      </c>
      <c r="I11" s="86">
        <f t="shared" si="0"/>
        <v>69.59</v>
      </c>
      <c r="J11" s="86">
        <f t="shared" si="0"/>
        <v>543.37</v>
      </c>
      <c r="K11" s="87"/>
      <c r="L11" s="141"/>
    </row>
    <row r="12" spans="1:12" ht="14.5" x14ac:dyDescent="0.35">
      <c r="A12" s="22"/>
      <c r="B12" s="15"/>
      <c r="C12" s="52" t="s">
        <v>55</v>
      </c>
      <c r="D12" s="47" t="s">
        <v>50</v>
      </c>
      <c r="E12" s="130" t="s">
        <v>134</v>
      </c>
      <c r="F12" s="33">
        <v>200</v>
      </c>
      <c r="G12" s="33">
        <v>0.8</v>
      </c>
      <c r="H12" s="33">
        <v>0.8</v>
      </c>
      <c r="I12" s="33">
        <v>19.600000000000001</v>
      </c>
      <c r="J12" s="33">
        <v>0</v>
      </c>
      <c r="K12" s="34"/>
      <c r="L12" s="140">
        <v>20</v>
      </c>
    </row>
    <row r="13" spans="1:12" ht="14.5" x14ac:dyDescent="0.35">
      <c r="A13" s="22"/>
      <c r="B13" s="15"/>
      <c r="C13" s="11"/>
      <c r="D13" s="6"/>
      <c r="E13" s="35"/>
      <c r="F13" s="36"/>
      <c r="G13" s="36"/>
      <c r="H13" s="36"/>
      <c r="I13" s="36"/>
      <c r="J13" s="36"/>
      <c r="K13" s="37"/>
      <c r="L13" s="139"/>
    </row>
    <row r="14" spans="1:12" ht="14.5" x14ac:dyDescent="0.35">
      <c r="A14" s="22"/>
      <c r="B14" s="15"/>
      <c r="C14" s="11"/>
      <c r="D14" s="6"/>
      <c r="E14" s="35"/>
      <c r="F14" s="36"/>
      <c r="G14" s="36"/>
      <c r="H14" s="36"/>
      <c r="I14" s="36"/>
      <c r="J14" s="36"/>
      <c r="K14" s="37"/>
      <c r="L14" s="139"/>
    </row>
    <row r="15" spans="1:12" ht="14.5" x14ac:dyDescent="0.35">
      <c r="A15" s="23"/>
      <c r="B15" s="16"/>
      <c r="C15" s="8"/>
      <c r="D15" s="17" t="s">
        <v>32</v>
      </c>
      <c r="E15" s="9"/>
      <c r="F15" s="18"/>
      <c r="G15" s="18"/>
      <c r="H15" s="18"/>
      <c r="I15" s="18"/>
      <c r="J15" s="18"/>
      <c r="K15" s="24"/>
      <c r="L15" s="142"/>
    </row>
    <row r="16" spans="1:12" ht="14.5" x14ac:dyDescent="0.35">
      <c r="A16" s="25">
        <f>A6</f>
        <v>1</v>
      </c>
      <c r="B16" s="13">
        <f>B6</f>
        <v>1</v>
      </c>
      <c r="C16" s="10" t="s">
        <v>25</v>
      </c>
      <c r="D16" s="50" t="s">
        <v>57</v>
      </c>
      <c r="E16" s="51" t="s">
        <v>58</v>
      </c>
      <c r="F16" s="36">
        <v>30</v>
      </c>
      <c r="G16" s="36">
        <v>0.33</v>
      </c>
      <c r="H16" s="36">
        <v>0.06</v>
      </c>
      <c r="I16" s="36">
        <v>1.1399999999999999</v>
      </c>
      <c r="J16" s="36">
        <v>6.6</v>
      </c>
      <c r="K16" s="37"/>
      <c r="L16" s="139">
        <v>5.04</v>
      </c>
    </row>
    <row r="17" spans="1:12" ht="14.5" x14ac:dyDescent="0.35">
      <c r="A17" s="22"/>
      <c r="B17" s="15"/>
      <c r="C17" s="11"/>
      <c r="D17" s="7" t="s">
        <v>26</v>
      </c>
      <c r="E17" s="51" t="s">
        <v>59</v>
      </c>
      <c r="F17" s="36">
        <v>200</v>
      </c>
      <c r="G17" s="36">
        <v>1.41</v>
      </c>
      <c r="H17" s="36">
        <v>3.96</v>
      </c>
      <c r="I17" s="36">
        <v>6.32</v>
      </c>
      <c r="J17" s="36">
        <v>71.8</v>
      </c>
      <c r="K17" s="37">
        <v>88</v>
      </c>
      <c r="L17" s="139">
        <v>5.96</v>
      </c>
    </row>
    <row r="18" spans="1:12" ht="25" x14ac:dyDescent="0.35">
      <c r="A18" s="22"/>
      <c r="B18" s="15"/>
      <c r="C18" s="11"/>
      <c r="D18" s="7" t="s">
        <v>27</v>
      </c>
      <c r="E18" s="51" t="s">
        <v>60</v>
      </c>
      <c r="F18" s="36">
        <v>205</v>
      </c>
      <c r="G18" s="36">
        <v>21.1</v>
      </c>
      <c r="H18" s="36">
        <v>12.45</v>
      </c>
      <c r="I18" s="36">
        <v>36.049999999999997</v>
      </c>
      <c r="J18" s="36">
        <v>341</v>
      </c>
      <c r="K18" s="37">
        <v>392</v>
      </c>
      <c r="L18" s="139">
        <v>56.68</v>
      </c>
    </row>
    <row r="19" spans="1:12" ht="14.5" x14ac:dyDescent="0.35">
      <c r="A19" s="22"/>
      <c r="B19" s="15"/>
      <c r="C19" s="11"/>
      <c r="D19" s="7" t="s">
        <v>28</v>
      </c>
      <c r="E19" s="35"/>
      <c r="F19" s="36"/>
      <c r="G19" s="36"/>
      <c r="H19" s="36"/>
      <c r="I19" s="36"/>
      <c r="J19" s="36"/>
      <c r="K19" s="37"/>
      <c r="L19" s="139"/>
    </row>
    <row r="20" spans="1:12" ht="14.5" x14ac:dyDescent="0.35">
      <c r="A20" s="22"/>
      <c r="B20" s="15"/>
      <c r="C20" s="11"/>
      <c r="D20" s="7" t="s">
        <v>29</v>
      </c>
      <c r="E20" s="51" t="s">
        <v>61</v>
      </c>
      <c r="F20" s="36">
        <v>200</v>
      </c>
      <c r="G20" s="36">
        <v>0.31</v>
      </c>
      <c r="H20" s="36">
        <v>0</v>
      </c>
      <c r="I20" s="36">
        <v>39.4</v>
      </c>
      <c r="J20" s="36">
        <v>160</v>
      </c>
      <c r="K20" s="37">
        <v>359</v>
      </c>
      <c r="L20" s="139">
        <v>4.95</v>
      </c>
    </row>
    <row r="21" spans="1:12" ht="14.5" x14ac:dyDescent="0.35">
      <c r="A21" s="22"/>
      <c r="B21" s="15"/>
      <c r="C21" s="11"/>
      <c r="D21" s="7" t="s">
        <v>30</v>
      </c>
      <c r="E21" s="51" t="s">
        <v>62</v>
      </c>
      <c r="F21" s="36">
        <v>30</v>
      </c>
      <c r="G21" s="36">
        <v>2.37</v>
      </c>
      <c r="H21" s="36">
        <v>0.3</v>
      </c>
      <c r="I21" s="36">
        <v>14.49</v>
      </c>
      <c r="J21" s="36">
        <v>70.14</v>
      </c>
      <c r="K21" s="53" t="s">
        <v>63</v>
      </c>
      <c r="L21" s="139">
        <v>2.4</v>
      </c>
    </row>
    <row r="22" spans="1:12" ht="14.5" x14ac:dyDescent="0.35">
      <c r="A22" s="22"/>
      <c r="B22" s="15"/>
      <c r="C22" s="11"/>
      <c r="D22" s="7" t="s">
        <v>31</v>
      </c>
      <c r="E22" s="51" t="s">
        <v>64</v>
      </c>
      <c r="F22" s="36">
        <v>30</v>
      </c>
      <c r="G22" s="36">
        <v>1.68</v>
      </c>
      <c r="H22" s="36">
        <v>0.33</v>
      </c>
      <c r="I22" s="36">
        <v>14.82</v>
      </c>
      <c r="J22" s="36">
        <v>68.97</v>
      </c>
      <c r="K22" s="53" t="s">
        <v>63</v>
      </c>
      <c r="L22" s="139">
        <v>3.26</v>
      </c>
    </row>
    <row r="23" spans="1:12" ht="14.5" x14ac:dyDescent="0.35">
      <c r="A23" s="22"/>
      <c r="B23" s="15"/>
      <c r="C23" s="11"/>
      <c r="D23" s="6"/>
      <c r="E23" s="35"/>
      <c r="F23" s="36"/>
      <c r="G23" s="36"/>
      <c r="H23" s="36"/>
      <c r="I23" s="36"/>
      <c r="J23" s="36"/>
      <c r="K23" s="37"/>
      <c r="L23" s="139"/>
    </row>
    <row r="24" spans="1:12" ht="14.5" x14ac:dyDescent="0.35">
      <c r="A24" s="22"/>
      <c r="B24" s="15"/>
      <c r="C24" s="11"/>
      <c r="D24" s="6"/>
      <c r="E24" s="35"/>
      <c r="F24" s="36"/>
      <c r="G24" s="36"/>
      <c r="H24" s="36"/>
      <c r="I24" s="36"/>
      <c r="J24" s="36"/>
      <c r="K24" s="37"/>
      <c r="L24" s="139"/>
    </row>
    <row r="25" spans="1:12" s="73" customFormat="1" ht="15.5" x14ac:dyDescent="0.35">
      <c r="A25" s="78"/>
      <c r="B25" s="67"/>
      <c r="C25" s="68"/>
      <c r="D25" s="69" t="s">
        <v>32</v>
      </c>
      <c r="E25" s="70"/>
      <c r="F25" s="71">
        <f>SUM(F16:F24)</f>
        <v>695</v>
      </c>
      <c r="G25" s="71">
        <f t="shared" ref="G25:J25" si="1">SUM(G16:G24)</f>
        <v>27.2</v>
      </c>
      <c r="H25" s="71">
        <f t="shared" si="1"/>
        <v>17.099999999999998</v>
      </c>
      <c r="I25" s="71">
        <f t="shared" si="1"/>
        <v>112.22</v>
      </c>
      <c r="J25" s="71">
        <f t="shared" si="1"/>
        <v>718.51</v>
      </c>
      <c r="K25" s="72"/>
      <c r="L25" s="143">
        <f t="shared" ref="L25" si="2">SUM(L16:L24)</f>
        <v>78.29000000000002</v>
      </c>
    </row>
    <row r="26" spans="1:12" s="73" customFormat="1" ht="16" thickBot="1" x14ac:dyDescent="0.4">
      <c r="A26" s="74">
        <f>A6</f>
        <v>1</v>
      </c>
      <c r="B26" s="75">
        <f>B6</f>
        <v>1</v>
      </c>
      <c r="C26" s="131" t="s">
        <v>4</v>
      </c>
      <c r="D26" s="132"/>
      <c r="E26" s="76"/>
      <c r="F26" s="77">
        <f>F25+F12+F11</f>
        <v>1427</v>
      </c>
      <c r="G26" s="77">
        <f t="shared" ref="G26:L26" si="3">G25+G12+G11</f>
        <v>49.620000000000005</v>
      </c>
      <c r="H26" s="77">
        <f t="shared" si="3"/>
        <v>37.619999999999997</v>
      </c>
      <c r="I26" s="77">
        <f t="shared" si="3"/>
        <v>201.41</v>
      </c>
      <c r="J26" s="77">
        <f t="shared" si="3"/>
        <v>1261.8800000000001</v>
      </c>
      <c r="K26" s="77">
        <f t="shared" si="3"/>
        <v>0</v>
      </c>
      <c r="L26" s="127">
        <f t="shared" si="3"/>
        <v>98.29000000000002</v>
      </c>
    </row>
    <row r="27" spans="1:12" s="59" customFormat="1" ht="25" x14ac:dyDescent="0.35">
      <c r="A27" s="55">
        <v>1</v>
      </c>
      <c r="B27" s="56">
        <v>2</v>
      </c>
      <c r="C27" s="57" t="s">
        <v>20</v>
      </c>
      <c r="D27" s="47" t="s">
        <v>21</v>
      </c>
      <c r="E27" s="130" t="s">
        <v>133</v>
      </c>
      <c r="F27" s="58">
        <v>155</v>
      </c>
      <c r="G27" s="58">
        <v>12.55</v>
      </c>
      <c r="H27" s="58">
        <v>21.76</v>
      </c>
      <c r="I27" s="58">
        <v>3.92</v>
      </c>
      <c r="J27" s="58">
        <v>261.67</v>
      </c>
      <c r="K27" s="49">
        <v>210</v>
      </c>
      <c r="L27" s="144">
        <v>40.909999999999997</v>
      </c>
    </row>
    <row r="28" spans="1:12" s="59" customFormat="1" ht="14.5" x14ac:dyDescent="0.35">
      <c r="A28" s="55"/>
      <c r="B28" s="56"/>
      <c r="C28" s="52"/>
      <c r="D28" s="50" t="s">
        <v>22</v>
      </c>
      <c r="E28" s="51" t="s">
        <v>66</v>
      </c>
      <c r="F28" s="60">
        <v>200</v>
      </c>
      <c r="G28" s="60">
        <v>4.08</v>
      </c>
      <c r="H28" s="60">
        <v>3.54</v>
      </c>
      <c r="I28" s="60">
        <v>17.579999999999998</v>
      </c>
      <c r="J28" s="60">
        <v>118.6</v>
      </c>
      <c r="K28" s="53">
        <v>382</v>
      </c>
      <c r="L28" s="145">
        <v>13.22</v>
      </c>
    </row>
    <row r="29" spans="1:12" s="59" customFormat="1" ht="14.5" x14ac:dyDescent="0.35">
      <c r="A29" s="55"/>
      <c r="B29" s="56"/>
      <c r="C29" s="52"/>
      <c r="D29" s="50" t="s">
        <v>23</v>
      </c>
      <c r="E29" s="51" t="s">
        <v>39</v>
      </c>
      <c r="F29" s="60">
        <v>40</v>
      </c>
      <c r="G29" s="60">
        <v>3.16</v>
      </c>
      <c r="H29" s="60">
        <v>0.4</v>
      </c>
      <c r="I29" s="60">
        <v>19.32</v>
      </c>
      <c r="J29" s="60">
        <v>93.52</v>
      </c>
      <c r="K29" s="53" t="s">
        <v>63</v>
      </c>
      <c r="L29" s="145">
        <v>3.2</v>
      </c>
    </row>
    <row r="30" spans="1:12" s="59" customFormat="1" ht="14.5" x14ac:dyDescent="0.35">
      <c r="A30" s="55"/>
      <c r="B30" s="56"/>
      <c r="C30" s="52"/>
      <c r="D30" s="50" t="s">
        <v>40</v>
      </c>
      <c r="E30" s="51"/>
      <c r="F30" s="60"/>
      <c r="G30" s="60"/>
      <c r="H30" s="60"/>
      <c r="I30" s="60"/>
      <c r="J30" s="60"/>
      <c r="K30" s="53"/>
      <c r="L30" s="145"/>
    </row>
    <row r="31" spans="1:12" s="59" customFormat="1" ht="14.5" x14ac:dyDescent="0.35">
      <c r="A31" s="55"/>
      <c r="B31" s="56"/>
      <c r="C31" s="52"/>
      <c r="D31" s="50" t="s">
        <v>65</v>
      </c>
      <c r="E31" s="51"/>
      <c r="F31" s="60"/>
      <c r="G31" s="60"/>
      <c r="H31" s="60"/>
      <c r="I31" s="60"/>
      <c r="J31" s="60"/>
      <c r="K31" s="53"/>
      <c r="L31" s="145"/>
    </row>
    <row r="32" spans="1:12" s="59" customFormat="1" ht="14.5" x14ac:dyDescent="0.35">
      <c r="A32" s="55"/>
      <c r="B32" s="56"/>
      <c r="C32" s="52"/>
      <c r="D32" s="54" t="s">
        <v>46</v>
      </c>
      <c r="E32" s="51" t="s">
        <v>67</v>
      </c>
      <c r="F32" s="60">
        <v>10</v>
      </c>
      <c r="G32" s="60">
        <v>0.08</v>
      </c>
      <c r="H32" s="60">
        <v>7.25</v>
      </c>
      <c r="I32" s="60">
        <v>0.13</v>
      </c>
      <c r="J32" s="60">
        <v>66</v>
      </c>
      <c r="K32" s="53">
        <v>14</v>
      </c>
      <c r="L32" s="145">
        <v>9</v>
      </c>
    </row>
    <row r="33" spans="1:12" s="59" customFormat="1" ht="14.5" x14ac:dyDescent="0.35">
      <c r="A33" s="55"/>
      <c r="B33" s="56"/>
      <c r="C33" s="52"/>
      <c r="D33" s="54" t="s">
        <v>43</v>
      </c>
      <c r="E33" s="51" t="s">
        <v>68</v>
      </c>
      <c r="F33" s="60">
        <v>100</v>
      </c>
      <c r="G33" s="60">
        <v>4.0999999999999996</v>
      </c>
      <c r="H33" s="60">
        <v>1.5</v>
      </c>
      <c r="I33" s="60">
        <v>5.9</v>
      </c>
      <c r="J33" s="60">
        <v>53.5</v>
      </c>
      <c r="K33" s="53" t="s">
        <v>63</v>
      </c>
      <c r="L33" s="145">
        <v>29</v>
      </c>
    </row>
    <row r="34" spans="1:12" s="73" customFormat="1" ht="15.5" x14ac:dyDescent="0.35">
      <c r="A34" s="66"/>
      <c r="B34" s="67"/>
      <c r="C34" s="68"/>
      <c r="D34" s="69" t="s">
        <v>32</v>
      </c>
      <c r="E34" s="70"/>
      <c r="F34" s="71">
        <f>SUM(F27:F33)</f>
        <v>505</v>
      </c>
      <c r="G34" s="71">
        <f>SUM(G27:G33)</f>
        <v>23.97</v>
      </c>
      <c r="H34" s="71">
        <f>SUM(H27:H33)</f>
        <v>34.450000000000003</v>
      </c>
      <c r="I34" s="71">
        <f>SUM(I27:I33)</f>
        <v>46.85</v>
      </c>
      <c r="J34" s="71">
        <f>SUM(J27:J33)</f>
        <v>593.29</v>
      </c>
      <c r="K34" s="72"/>
      <c r="L34" s="143">
        <f>SUM(L27:L33)</f>
        <v>95.33</v>
      </c>
    </row>
    <row r="35" spans="1:12" s="65" customFormat="1" ht="15.5" x14ac:dyDescent="0.35">
      <c r="A35" s="89"/>
      <c r="B35" s="80"/>
      <c r="C35" s="81" t="s">
        <v>55</v>
      </c>
      <c r="D35" s="61" t="s">
        <v>24</v>
      </c>
      <c r="E35" s="62" t="s">
        <v>135</v>
      </c>
      <c r="F35" s="63">
        <v>200</v>
      </c>
      <c r="G35" s="63">
        <v>3</v>
      </c>
      <c r="H35" s="63">
        <v>1</v>
      </c>
      <c r="I35" s="63">
        <v>42</v>
      </c>
      <c r="J35" s="63">
        <v>0</v>
      </c>
      <c r="K35" s="64">
        <v>338</v>
      </c>
      <c r="L35" s="146">
        <v>38</v>
      </c>
    </row>
    <row r="36" spans="1:12" s="73" customFormat="1" ht="15.5" x14ac:dyDescent="0.35">
      <c r="A36" s="88"/>
      <c r="B36" s="83"/>
      <c r="C36" s="84"/>
      <c r="D36" s="69"/>
      <c r="E36" s="70"/>
      <c r="F36" s="71"/>
      <c r="G36" s="71"/>
      <c r="H36" s="71"/>
      <c r="I36" s="71"/>
      <c r="J36" s="71"/>
      <c r="K36" s="72"/>
      <c r="L36" s="143"/>
    </row>
    <row r="37" spans="1:12" s="73" customFormat="1" ht="15.5" x14ac:dyDescent="0.35">
      <c r="A37" s="88"/>
      <c r="B37" s="83"/>
      <c r="C37" s="84"/>
      <c r="D37" s="69"/>
      <c r="E37" s="70"/>
      <c r="F37" s="71"/>
      <c r="G37" s="71"/>
      <c r="H37" s="71"/>
      <c r="I37" s="71"/>
      <c r="J37" s="71"/>
      <c r="K37" s="72"/>
      <c r="L37" s="143"/>
    </row>
    <row r="38" spans="1:12" ht="14.5" x14ac:dyDescent="0.35">
      <c r="A38" s="13">
        <f>A27</f>
        <v>1</v>
      </c>
      <c r="B38" s="13">
        <f>B27</f>
        <v>2</v>
      </c>
      <c r="C38" s="10" t="s">
        <v>25</v>
      </c>
      <c r="D38" s="50" t="s">
        <v>57</v>
      </c>
      <c r="E38" s="51" t="s">
        <v>58</v>
      </c>
      <c r="F38" s="36">
        <v>30</v>
      </c>
      <c r="G38" s="36">
        <v>0.33</v>
      </c>
      <c r="H38" s="36">
        <v>0.06</v>
      </c>
      <c r="I38" s="36">
        <v>1.1399999999999999</v>
      </c>
      <c r="J38" s="36">
        <v>6.6</v>
      </c>
      <c r="K38" s="37">
        <v>71</v>
      </c>
      <c r="L38" s="139">
        <v>1.8</v>
      </c>
    </row>
    <row r="39" spans="1:12" ht="14.5" x14ac:dyDescent="0.35">
      <c r="A39" s="14"/>
      <c r="B39" s="15"/>
      <c r="C39" s="11"/>
      <c r="D39" s="7" t="s">
        <v>26</v>
      </c>
      <c r="E39" s="51" t="s">
        <v>69</v>
      </c>
      <c r="F39" s="36">
        <v>200</v>
      </c>
      <c r="G39" s="36">
        <v>2.15</v>
      </c>
      <c r="H39" s="36">
        <v>2.27</v>
      </c>
      <c r="I39" s="36">
        <v>13.96</v>
      </c>
      <c r="J39" s="36">
        <v>94.6</v>
      </c>
      <c r="K39" s="37">
        <v>103</v>
      </c>
      <c r="L39" s="139">
        <v>5.61</v>
      </c>
    </row>
    <row r="40" spans="1:12" ht="14.5" x14ac:dyDescent="0.35">
      <c r="A40" s="14"/>
      <c r="B40" s="15"/>
      <c r="C40" s="11"/>
      <c r="D40" s="7" t="s">
        <v>27</v>
      </c>
      <c r="E40" s="51" t="s">
        <v>70</v>
      </c>
      <c r="F40" s="36">
        <v>140</v>
      </c>
      <c r="G40" s="36">
        <v>3.81</v>
      </c>
      <c r="H40" s="36">
        <v>12.26</v>
      </c>
      <c r="I40" s="36">
        <v>5.33</v>
      </c>
      <c r="J40" s="36">
        <v>222.6</v>
      </c>
      <c r="K40" s="37">
        <v>261</v>
      </c>
      <c r="L40" s="139">
        <v>53.85</v>
      </c>
    </row>
    <row r="41" spans="1:12" ht="14.5" x14ac:dyDescent="0.35">
      <c r="A41" s="14"/>
      <c r="B41" s="15"/>
      <c r="C41" s="11"/>
      <c r="D41" s="7" t="s">
        <v>28</v>
      </c>
      <c r="E41" s="51" t="s">
        <v>71</v>
      </c>
      <c r="F41" s="36">
        <v>150</v>
      </c>
      <c r="G41" s="36">
        <v>4.58</v>
      </c>
      <c r="H41" s="36">
        <v>5</v>
      </c>
      <c r="I41" s="36">
        <v>20.52</v>
      </c>
      <c r="J41" s="36">
        <v>145.5</v>
      </c>
      <c r="K41" s="37">
        <v>303</v>
      </c>
      <c r="L41" s="139">
        <v>7.72</v>
      </c>
    </row>
    <row r="42" spans="1:12" ht="14.5" x14ac:dyDescent="0.35">
      <c r="A42" s="14"/>
      <c r="B42" s="15"/>
      <c r="C42" s="11"/>
      <c r="D42" s="7" t="s">
        <v>29</v>
      </c>
      <c r="E42" s="51" t="s">
        <v>72</v>
      </c>
      <c r="F42" s="36">
        <v>200</v>
      </c>
      <c r="G42" s="36">
        <v>0.16</v>
      </c>
      <c r="H42" s="36">
        <v>0.16</v>
      </c>
      <c r="I42" s="36">
        <v>27.88</v>
      </c>
      <c r="J42" s="36">
        <v>114.6</v>
      </c>
      <c r="K42" s="37">
        <v>342</v>
      </c>
      <c r="L42" s="139">
        <v>5.59</v>
      </c>
    </row>
    <row r="43" spans="1:12" ht="14.5" x14ac:dyDescent="0.35">
      <c r="A43" s="14"/>
      <c r="B43" s="15"/>
      <c r="C43" s="11"/>
      <c r="D43" s="7" t="s">
        <v>30</v>
      </c>
      <c r="E43" s="51" t="s">
        <v>62</v>
      </c>
      <c r="F43" s="36">
        <v>20</v>
      </c>
      <c r="G43" s="36">
        <v>1.58</v>
      </c>
      <c r="H43" s="36">
        <v>0.2</v>
      </c>
      <c r="I43" s="36">
        <v>9.66</v>
      </c>
      <c r="J43" s="36">
        <v>46.76</v>
      </c>
      <c r="K43" s="53" t="s">
        <v>63</v>
      </c>
      <c r="L43" s="139">
        <v>1.8</v>
      </c>
    </row>
    <row r="44" spans="1:12" ht="14.5" x14ac:dyDescent="0.35">
      <c r="A44" s="14"/>
      <c r="B44" s="15"/>
      <c r="C44" s="11"/>
      <c r="D44" s="7" t="s">
        <v>31</v>
      </c>
      <c r="E44" s="51" t="s">
        <v>64</v>
      </c>
      <c r="F44" s="36">
        <v>30</v>
      </c>
      <c r="G44" s="36">
        <v>1.68</v>
      </c>
      <c r="H44" s="36">
        <v>0.33</v>
      </c>
      <c r="I44" s="36">
        <v>14.82</v>
      </c>
      <c r="J44" s="36">
        <v>68.97</v>
      </c>
      <c r="K44" s="53" t="s">
        <v>63</v>
      </c>
      <c r="L44" s="139">
        <v>3.26</v>
      </c>
    </row>
    <row r="45" spans="1:12" ht="14.5" x14ac:dyDescent="0.35">
      <c r="A45" s="14"/>
      <c r="B45" s="15"/>
      <c r="C45" s="11"/>
      <c r="D45" s="6"/>
      <c r="E45" s="35"/>
      <c r="F45" s="36"/>
      <c r="G45" s="36"/>
      <c r="H45" s="36"/>
      <c r="I45" s="36"/>
      <c r="J45" s="36"/>
      <c r="K45" s="37"/>
      <c r="L45" s="139"/>
    </row>
    <row r="46" spans="1:12" ht="14.5" x14ac:dyDescent="0.35">
      <c r="A46" s="14"/>
      <c r="B46" s="15"/>
      <c r="C46" s="11"/>
      <c r="D46" s="6"/>
      <c r="E46" s="35"/>
      <c r="F46" s="36"/>
      <c r="G46" s="36"/>
      <c r="H46" s="36"/>
      <c r="I46" s="36"/>
      <c r="J46" s="36"/>
      <c r="K46" s="37"/>
      <c r="L46" s="139"/>
    </row>
    <row r="47" spans="1:12" s="73" customFormat="1" ht="15.5" x14ac:dyDescent="0.35">
      <c r="A47" s="66"/>
      <c r="B47" s="67"/>
      <c r="C47" s="68"/>
      <c r="D47" s="69" t="s">
        <v>32</v>
      </c>
      <c r="E47" s="70"/>
      <c r="F47" s="71">
        <f>SUM(F38:F46)</f>
        <v>770</v>
      </c>
      <c r="G47" s="71">
        <f t="shared" ref="G47" si="4">SUM(G38:G46)</f>
        <v>14.290000000000001</v>
      </c>
      <c r="H47" s="71">
        <f t="shared" ref="H47" si="5">SUM(H38:H46)</f>
        <v>20.279999999999998</v>
      </c>
      <c r="I47" s="71">
        <f t="shared" ref="I47" si="6">SUM(I38:I46)</f>
        <v>93.31</v>
      </c>
      <c r="J47" s="71">
        <f t="shared" ref="J47:L47" si="7">SUM(J38:J46)</f>
        <v>699.63</v>
      </c>
      <c r="K47" s="72"/>
      <c r="L47" s="143">
        <f t="shared" si="7"/>
        <v>79.63000000000001</v>
      </c>
    </row>
    <row r="48" spans="1:12" s="93" customFormat="1" ht="15.75" customHeight="1" thickBot="1" x14ac:dyDescent="0.4">
      <c r="A48" s="90">
        <f>A27</f>
        <v>1</v>
      </c>
      <c r="B48" s="90">
        <f>B27</f>
        <v>2</v>
      </c>
      <c r="C48" s="137" t="s">
        <v>4</v>
      </c>
      <c r="D48" s="138"/>
      <c r="E48" s="91"/>
      <c r="F48" s="92">
        <f>F47+F35+F34</f>
        <v>1475</v>
      </c>
      <c r="G48" s="92">
        <f>G47+G35+G34</f>
        <v>41.26</v>
      </c>
      <c r="H48" s="92">
        <f t="shared" ref="H48:J48" si="8">H47+H35+H34</f>
        <v>55.730000000000004</v>
      </c>
      <c r="I48" s="92">
        <f t="shared" si="8"/>
        <v>182.16</v>
      </c>
      <c r="J48" s="92">
        <f t="shared" si="8"/>
        <v>1292.92</v>
      </c>
      <c r="K48" s="92"/>
      <c r="L48" s="105">
        <f t="shared" ref="L48" si="9">L34+L47</f>
        <v>174.96</v>
      </c>
    </row>
    <row r="49" spans="1:12" ht="14.5" x14ac:dyDescent="0.35">
      <c r="A49" s="19">
        <v>1</v>
      </c>
      <c r="B49" s="20">
        <v>3</v>
      </c>
      <c r="C49" s="21" t="s">
        <v>20</v>
      </c>
      <c r="D49" s="5" t="s">
        <v>21</v>
      </c>
      <c r="E49" s="44" t="s">
        <v>137</v>
      </c>
      <c r="F49" s="45">
        <v>155</v>
      </c>
      <c r="G49" s="45">
        <v>3.76</v>
      </c>
      <c r="H49" s="45">
        <v>7.91</v>
      </c>
      <c r="I49" s="45">
        <v>24.67</v>
      </c>
      <c r="J49" s="45">
        <v>185.26</v>
      </c>
      <c r="K49" s="46">
        <v>182</v>
      </c>
      <c r="L49" s="147">
        <v>15.16</v>
      </c>
    </row>
    <row r="50" spans="1:12" ht="14.5" x14ac:dyDescent="0.35">
      <c r="A50" s="22"/>
      <c r="B50" s="15"/>
      <c r="C50" s="11"/>
      <c r="D50" s="7" t="s">
        <v>22</v>
      </c>
      <c r="E50" s="51" t="s">
        <v>75</v>
      </c>
      <c r="F50" s="36">
        <v>210</v>
      </c>
      <c r="G50" s="36">
        <v>7.0000000000000007E-2</v>
      </c>
      <c r="H50" s="36">
        <v>0.02</v>
      </c>
      <c r="I50" s="36">
        <v>15</v>
      </c>
      <c r="J50" s="36">
        <v>60</v>
      </c>
      <c r="K50" s="37">
        <v>376</v>
      </c>
      <c r="L50" s="139">
        <v>0.93</v>
      </c>
    </row>
    <row r="51" spans="1:12" ht="14.5" x14ac:dyDescent="0.35">
      <c r="A51" s="22"/>
      <c r="B51" s="15"/>
      <c r="C51" s="11"/>
      <c r="D51" s="7" t="s">
        <v>23</v>
      </c>
      <c r="E51" s="51" t="s">
        <v>62</v>
      </c>
      <c r="F51" s="36">
        <v>30</v>
      </c>
      <c r="G51" s="36">
        <v>2.37</v>
      </c>
      <c r="H51" s="36">
        <v>0.3</v>
      </c>
      <c r="I51" s="36">
        <v>14.49</v>
      </c>
      <c r="J51" s="36">
        <v>70.14</v>
      </c>
      <c r="K51" s="53" t="s">
        <v>63</v>
      </c>
      <c r="L51" s="139">
        <v>2.4</v>
      </c>
    </row>
    <row r="52" spans="1:12" ht="14.5" x14ac:dyDescent="0.35">
      <c r="A52" s="22"/>
      <c r="B52" s="15"/>
      <c r="C52" s="11"/>
      <c r="D52" s="50" t="s">
        <v>73</v>
      </c>
      <c r="E52" s="51" t="s">
        <v>74</v>
      </c>
      <c r="F52" s="36">
        <v>60</v>
      </c>
      <c r="G52" s="36">
        <v>6.67</v>
      </c>
      <c r="H52" s="36">
        <v>8.4700000000000006</v>
      </c>
      <c r="I52" s="36">
        <v>14.98</v>
      </c>
      <c r="J52" s="36">
        <v>163</v>
      </c>
      <c r="K52" s="37">
        <v>8</v>
      </c>
      <c r="L52" s="139">
        <v>18.399999999999999</v>
      </c>
    </row>
    <row r="53" spans="1:12" ht="14.5" x14ac:dyDescent="0.35">
      <c r="A53" s="22"/>
      <c r="B53" s="15"/>
      <c r="C53" s="11"/>
      <c r="D53" s="50" t="s">
        <v>40</v>
      </c>
      <c r="E53" s="51" t="s">
        <v>76</v>
      </c>
      <c r="F53" s="36">
        <v>50</v>
      </c>
      <c r="G53" s="36">
        <v>4.55</v>
      </c>
      <c r="H53" s="36">
        <v>5.95</v>
      </c>
      <c r="I53" s="36">
        <v>28.1</v>
      </c>
      <c r="J53" s="36">
        <v>184</v>
      </c>
      <c r="K53" s="53" t="s">
        <v>63</v>
      </c>
      <c r="L53" s="139">
        <v>7.5</v>
      </c>
    </row>
    <row r="54" spans="1:12" ht="14.5" x14ac:dyDescent="0.35">
      <c r="A54" s="22"/>
      <c r="B54" s="15"/>
      <c r="C54" s="11"/>
      <c r="D54" s="7"/>
      <c r="E54" s="35"/>
      <c r="F54" s="36"/>
      <c r="G54" s="36"/>
      <c r="H54" s="36"/>
      <c r="I54" s="36"/>
      <c r="J54" s="36"/>
      <c r="K54" s="37"/>
      <c r="L54" s="139"/>
    </row>
    <row r="55" spans="1:12" ht="14.5" x14ac:dyDescent="0.35">
      <c r="A55" s="22"/>
      <c r="B55" s="15"/>
      <c r="C55" s="11"/>
      <c r="D55" s="6"/>
      <c r="E55" s="35"/>
      <c r="F55" s="36"/>
      <c r="G55" s="36"/>
      <c r="H55" s="36"/>
      <c r="I55" s="36"/>
      <c r="J55" s="36"/>
      <c r="K55" s="37"/>
      <c r="L55" s="139"/>
    </row>
    <row r="56" spans="1:12" ht="14.5" x14ac:dyDescent="0.35">
      <c r="A56" s="22"/>
      <c r="B56" s="15"/>
      <c r="C56" s="11"/>
      <c r="D56" s="6"/>
      <c r="E56" s="35"/>
      <c r="F56" s="36"/>
      <c r="G56" s="36"/>
      <c r="H56" s="36"/>
      <c r="I56" s="36"/>
      <c r="J56" s="36"/>
      <c r="K56" s="37"/>
      <c r="L56" s="139"/>
    </row>
    <row r="57" spans="1:12" s="73" customFormat="1" ht="15.5" x14ac:dyDescent="0.35">
      <c r="A57" s="78"/>
      <c r="B57" s="67"/>
      <c r="C57" s="68"/>
      <c r="D57" s="69" t="s">
        <v>32</v>
      </c>
      <c r="E57" s="70"/>
      <c r="F57" s="71">
        <f>SUM(F49:F56)</f>
        <v>505</v>
      </c>
      <c r="G57" s="71">
        <f>SUM(G49:G56)</f>
        <v>17.419999999999998</v>
      </c>
      <c r="H57" s="71">
        <f>SUM(H49:H56)</f>
        <v>22.650000000000002</v>
      </c>
      <c r="I57" s="71">
        <f>SUM(I49:I56)</f>
        <v>97.240000000000009</v>
      </c>
      <c r="J57" s="71">
        <f>SUM(J49:J56)</f>
        <v>662.4</v>
      </c>
      <c r="K57" s="72"/>
      <c r="L57" s="143">
        <f>SUM(L49:L56)</f>
        <v>44.39</v>
      </c>
    </row>
    <row r="58" spans="1:12" s="65" customFormat="1" ht="15.5" x14ac:dyDescent="0.35">
      <c r="A58" s="79"/>
      <c r="B58" s="80"/>
      <c r="C58" s="81" t="s">
        <v>55</v>
      </c>
      <c r="D58" s="61" t="s">
        <v>77</v>
      </c>
      <c r="E58" s="62" t="s">
        <v>78</v>
      </c>
      <c r="F58" s="63">
        <v>200</v>
      </c>
      <c r="G58" s="63">
        <v>0.8</v>
      </c>
      <c r="H58" s="63">
        <v>0.8</v>
      </c>
      <c r="I58" s="63">
        <v>19.600000000000001</v>
      </c>
      <c r="J58" s="63">
        <v>0</v>
      </c>
      <c r="K58" s="64">
        <v>338</v>
      </c>
      <c r="L58" s="146">
        <v>20</v>
      </c>
    </row>
    <row r="59" spans="1:12" s="73" customFormat="1" ht="15.5" x14ac:dyDescent="0.35">
      <c r="A59" s="82"/>
      <c r="B59" s="83"/>
      <c r="C59" s="84"/>
      <c r="D59" s="69"/>
      <c r="E59" s="70"/>
      <c r="F59" s="71"/>
      <c r="G59" s="71"/>
      <c r="H59" s="71"/>
      <c r="I59" s="71"/>
      <c r="J59" s="71"/>
      <c r="K59" s="72"/>
      <c r="L59" s="143"/>
    </row>
    <row r="60" spans="1:12" ht="14.5" x14ac:dyDescent="0.35">
      <c r="A60" s="25">
        <f>A49</f>
        <v>1</v>
      </c>
      <c r="B60" s="13">
        <f>B49</f>
        <v>3</v>
      </c>
      <c r="C60" s="10" t="s">
        <v>25</v>
      </c>
      <c r="D60" s="50" t="s">
        <v>79</v>
      </c>
      <c r="E60" s="51" t="s">
        <v>80</v>
      </c>
      <c r="F60" s="36">
        <v>60</v>
      </c>
      <c r="G60" s="36">
        <v>0.79</v>
      </c>
      <c r="H60" s="36">
        <v>1.95</v>
      </c>
      <c r="I60" s="36">
        <v>3.88</v>
      </c>
      <c r="J60" s="36">
        <v>36.24</v>
      </c>
      <c r="K60" s="37">
        <v>45</v>
      </c>
      <c r="L60" s="139">
        <v>3.78</v>
      </c>
    </row>
    <row r="61" spans="1:12" ht="14.5" x14ac:dyDescent="0.35">
      <c r="A61" s="22"/>
      <c r="B61" s="15"/>
      <c r="C61" s="11"/>
      <c r="D61" s="7" t="s">
        <v>26</v>
      </c>
      <c r="E61" s="51" t="s">
        <v>81</v>
      </c>
      <c r="F61" s="36">
        <v>200</v>
      </c>
      <c r="G61" s="36">
        <v>1.44</v>
      </c>
      <c r="H61" s="36">
        <v>3.94</v>
      </c>
      <c r="I61" s="36">
        <v>8.75</v>
      </c>
      <c r="J61" s="36">
        <v>83</v>
      </c>
      <c r="K61" s="37">
        <v>82</v>
      </c>
      <c r="L61" s="139">
        <v>6.77</v>
      </c>
    </row>
    <row r="62" spans="1:12" ht="14.5" x14ac:dyDescent="0.35">
      <c r="A62" s="22"/>
      <c r="B62" s="15"/>
      <c r="C62" s="11"/>
      <c r="D62" s="7" t="s">
        <v>27</v>
      </c>
      <c r="E62" s="51" t="s">
        <v>82</v>
      </c>
      <c r="F62" s="36">
        <v>240</v>
      </c>
      <c r="G62" s="36">
        <v>17.57</v>
      </c>
      <c r="H62" s="36">
        <v>14.6</v>
      </c>
      <c r="I62" s="36">
        <v>20.85</v>
      </c>
      <c r="J62" s="36">
        <v>285.26</v>
      </c>
      <c r="K62" s="37">
        <v>289</v>
      </c>
      <c r="L62" s="139">
        <v>43.79</v>
      </c>
    </row>
    <row r="63" spans="1:12" ht="14.5" x14ac:dyDescent="0.35">
      <c r="A63" s="22"/>
      <c r="B63" s="15"/>
      <c r="C63" s="11"/>
      <c r="D63" s="7" t="s">
        <v>28</v>
      </c>
      <c r="E63" s="35"/>
      <c r="F63" s="36"/>
      <c r="G63" s="36"/>
      <c r="H63" s="36"/>
      <c r="I63" s="36"/>
      <c r="J63" s="36"/>
      <c r="K63" s="37"/>
      <c r="L63" s="139"/>
    </row>
    <row r="64" spans="1:12" ht="14.5" x14ac:dyDescent="0.35">
      <c r="A64" s="22"/>
      <c r="B64" s="15"/>
      <c r="C64" s="11"/>
      <c r="D64" s="7" t="s">
        <v>29</v>
      </c>
      <c r="E64" s="51" t="s">
        <v>83</v>
      </c>
      <c r="F64" s="36">
        <v>200</v>
      </c>
      <c r="G64" s="36">
        <v>0.66</v>
      </c>
      <c r="H64" s="36">
        <v>0.09</v>
      </c>
      <c r="I64" s="36">
        <v>32</v>
      </c>
      <c r="J64" s="36">
        <v>132.80000000000001</v>
      </c>
      <c r="K64" s="37">
        <v>349</v>
      </c>
      <c r="L64" s="139">
        <v>3.03</v>
      </c>
    </row>
    <row r="65" spans="1:12" ht="14.5" x14ac:dyDescent="0.35">
      <c r="A65" s="22"/>
      <c r="B65" s="15"/>
      <c r="C65" s="11"/>
      <c r="D65" s="7" t="s">
        <v>30</v>
      </c>
      <c r="E65" s="51" t="s">
        <v>62</v>
      </c>
      <c r="F65" s="36">
        <v>20</v>
      </c>
      <c r="G65" s="36">
        <v>1.58</v>
      </c>
      <c r="H65" s="36">
        <v>0.2</v>
      </c>
      <c r="I65" s="36">
        <v>9.66</v>
      </c>
      <c r="J65" s="36">
        <v>46.76</v>
      </c>
      <c r="K65" s="53" t="s">
        <v>63</v>
      </c>
      <c r="L65" s="139">
        <v>1.6</v>
      </c>
    </row>
    <row r="66" spans="1:12" ht="14.5" x14ac:dyDescent="0.35">
      <c r="A66" s="22"/>
      <c r="B66" s="15"/>
      <c r="C66" s="11"/>
      <c r="D66" s="7" t="s">
        <v>31</v>
      </c>
      <c r="E66" s="51" t="s">
        <v>64</v>
      </c>
      <c r="F66" s="36">
        <v>30</v>
      </c>
      <c r="G66" s="36">
        <v>1.68</v>
      </c>
      <c r="H66" s="36">
        <v>0.33</v>
      </c>
      <c r="I66" s="36">
        <v>14.82</v>
      </c>
      <c r="J66" s="36">
        <v>68.97</v>
      </c>
      <c r="K66" s="53" t="s">
        <v>63</v>
      </c>
      <c r="L66" s="139">
        <v>3.26</v>
      </c>
    </row>
    <row r="67" spans="1:12" ht="14.5" x14ac:dyDescent="0.35">
      <c r="A67" s="22"/>
      <c r="B67" s="15"/>
      <c r="C67" s="11"/>
      <c r="D67" s="6"/>
      <c r="E67" s="35"/>
      <c r="F67" s="36"/>
      <c r="G67" s="36"/>
      <c r="H67" s="36"/>
      <c r="I67" s="36"/>
      <c r="J67" s="36"/>
      <c r="K67" s="37"/>
      <c r="L67" s="139"/>
    </row>
    <row r="68" spans="1:12" ht="14.5" x14ac:dyDescent="0.35">
      <c r="A68" s="22"/>
      <c r="B68" s="15"/>
      <c r="C68" s="11"/>
      <c r="D68" s="6"/>
      <c r="E68" s="35"/>
      <c r="F68" s="36"/>
      <c r="G68" s="36"/>
      <c r="H68" s="36"/>
      <c r="I68" s="36"/>
      <c r="J68" s="36"/>
      <c r="K68" s="37"/>
      <c r="L68" s="139"/>
    </row>
    <row r="69" spans="1:12" s="102" customFormat="1" ht="14.5" x14ac:dyDescent="0.35">
      <c r="A69" s="95"/>
      <c r="B69" s="96"/>
      <c r="C69" s="97"/>
      <c r="D69" s="98" t="s">
        <v>32</v>
      </c>
      <c r="E69" s="99"/>
      <c r="F69" s="100">
        <f>SUM(F60:F68)</f>
        <v>750</v>
      </c>
      <c r="G69" s="100">
        <f t="shared" ref="G69" si="10">SUM(G60:G68)</f>
        <v>23.72</v>
      </c>
      <c r="H69" s="100">
        <f t="shared" ref="H69" si="11">SUM(H60:H68)</f>
        <v>21.109999999999996</v>
      </c>
      <c r="I69" s="100">
        <f t="shared" ref="I69" si="12">SUM(I60:I68)</f>
        <v>89.960000000000008</v>
      </c>
      <c r="J69" s="100">
        <f t="shared" ref="J69:L69" si="13">SUM(J60:J68)</f>
        <v>653.03</v>
      </c>
      <c r="K69" s="101"/>
      <c r="L69" s="148">
        <f t="shared" si="13"/>
        <v>62.23</v>
      </c>
    </row>
    <row r="70" spans="1:12" s="93" customFormat="1" ht="15.75" customHeight="1" thickBot="1" x14ac:dyDescent="0.4">
      <c r="A70" s="103">
        <f>A49</f>
        <v>1</v>
      </c>
      <c r="B70" s="104">
        <f>B49</f>
        <v>3</v>
      </c>
      <c r="C70" s="137" t="s">
        <v>4</v>
      </c>
      <c r="D70" s="138"/>
      <c r="E70" s="91"/>
      <c r="F70" s="92">
        <f>F69+F58+F57</f>
        <v>1455</v>
      </c>
      <c r="G70" s="92">
        <f t="shared" ref="G70:J70" si="14">G69+G58+G57</f>
        <v>41.94</v>
      </c>
      <c r="H70" s="92">
        <f t="shared" si="14"/>
        <v>44.56</v>
      </c>
      <c r="I70" s="105">
        <f t="shared" si="14"/>
        <v>206.8</v>
      </c>
      <c r="J70" s="105">
        <f t="shared" si="14"/>
        <v>1315.4299999999998</v>
      </c>
      <c r="K70" s="92"/>
      <c r="L70" s="105">
        <f t="shared" ref="L70" si="15">L57+L69</f>
        <v>106.62</v>
      </c>
    </row>
    <row r="71" spans="1:12" ht="25" x14ac:dyDescent="0.35">
      <c r="A71" s="19">
        <v>1</v>
      </c>
      <c r="B71" s="20">
        <v>4</v>
      </c>
      <c r="C71" s="21" t="s">
        <v>20</v>
      </c>
      <c r="D71" s="5" t="s">
        <v>21</v>
      </c>
      <c r="E71" s="48" t="s">
        <v>84</v>
      </c>
      <c r="F71" s="33">
        <v>185</v>
      </c>
      <c r="G71" s="33">
        <v>19.82</v>
      </c>
      <c r="H71" s="33">
        <v>12.41</v>
      </c>
      <c r="I71" s="33">
        <v>36.44</v>
      </c>
      <c r="J71" s="33">
        <v>271</v>
      </c>
      <c r="K71" s="34">
        <v>395</v>
      </c>
      <c r="L71" s="140">
        <v>49.67</v>
      </c>
    </row>
    <row r="72" spans="1:12" ht="14.5" x14ac:dyDescent="0.35">
      <c r="A72" s="22"/>
      <c r="B72" s="15"/>
      <c r="C72" s="11"/>
      <c r="D72" s="7" t="s">
        <v>22</v>
      </c>
      <c r="E72" s="51" t="s">
        <v>85</v>
      </c>
      <c r="F72" s="36">
        <v>200</v>
      </c>
      <c r="G72" s="36">
        <v>3.17</v>
      </c>
      <c r="H72" s="36">
        <v>2.68</v>
      </c>
      <c r="I72" s="36">
        <v>15.95</v>
      </c>
      <c r="J72" s="36">
        <v>100.6</v>
      </c>
      <c r="K72" s="37">
        <v>379</v>
      </c>
      <c r="L72" s="139">
        <v>13.67</v>
      </c>
    </row>
    <row r="73" spans="1:12" ht="14.5" x14ac:dyDescent="0.35">
      <c r="A73" s="22"/>
      <c r="B73" s="15"/>
      <c r="C73" s="11"/>
      <c r="D73" s="7" t="s">
        <v>23</v>
      </c>
      <c r="E73" s="35" t="s">
        <v>39</v>
      </c>
      <c r="F73" s="36">
        <v>40</v>
      </c>
      <c r="G73" s="36">
        <v>3.16</v>
      </c>
      <c r="H73" s="36">
        <v>0.4</v>
      </c>
      <c r="I73" s="36">
        <v>19.32</v>
      </c>
      <c r="J73" s="36">
        <v>93.52</v>
      </c>
      <c r="K73" s="53" t="s">
        <v>63</v>
      </c>
      <c r="L73" s="139">
        <v>3.2</v>
      </c>
    </row>
    <row r="74" spans="1:12" ht="14.5" x14ac:dyDescent="0.35">
      <c r="A74" s="22"/>
      <c r="B74" s="15"/>
      <c r="C74" s="11"/>
      <c r="D74" s="50" t="s">
        <v>46</v>
      </c>
      <c r="E74" s="51" t="s">
        <v>67</v>
      </c>
      <c r="F74" s="36">
        <v>10</v>
      </c>
      <c r="G74" s="36">
        <v>0.08</v>
      </c>
      <c r="H74" s="36">
        <v>7.25</v>
      </c>
      <c r="I74" s="36">
        <v>0.13</v>
      </c>
      <c r="J74" s="36">
        <v>66</v>
      </c>
      <c r="K74" s="37">
        <v>14</v>
      </c>
      <c r="L74" s="139">
        <v>9</v>
      </c>
    </row>
    <row r="75" spans="1:12" ht="14.5" x14ac:dyDescent="0.35">
      <c r="A75" s="22"/>
      <c r="B75" s="15"/>
      <c r="C75" s="11"/>
      <c r="D75" s="54" t="s">
        <v>40</v>
      </c>
      <c r="E75" s="51" t="s">
        <v>87</v>
      </c>
      <c r="F75" s="36">
        <v>50</v>
      </c>
      <c r="G75" s="36">
        <v>3.83</v>
      </c>
      <c r="H75" s="36">
        <v>15.5</v>
      </c>
      <c r="I75" s="36">
        <v>24</v>
      </c>
      <c r="J75" s="36">
        <v>265</v>
      </c>
      <c r="K75" s="37">
        <v>338</v>
      </c>
      <c r="L75" s="139">
        <v>7.5</v>
      </c>
    </row>
    <row r="76" spans="1:12" ht="14.5" x14ac:dyDescent="0.35">
      <c r="A76" s="22"/>
      <c r="B76" s="15"/>
      <c r="C76" s="11"/>
      <c r="D76" s="54" t="s">
        <v>45</v>
      </c>
      <c r="E76" s="51" t="s">
        <v>86</v>
      </c>
      <c r="F76" s="36">
        <v>20</v>
      </c>
      <c r="G76" s="36">
        <v>0.67</v>
      </c>
      <c r="H76" s="36">
        <v>5.9</v>
      </c>
      <c r="I76" s="36">
        <v>0</v>
      </c>
      <c r="J76" s="36">
        <v>72</v>
      </c>
      <c r="K76" s="37">
        <v>15</v>
      </c>
      <c r="L76" s="139">
        <v>12.78</v>
      </c>
    </row>
    <row r="77" spans="1:12" s="102" customFormat="1" ht="14.5" x14ac:dyDescent="0.35">
      <c r="A77" s="95"/>
      <c r="B77" s="96"/>
      <c r="C77" s="97"/>
      <c r="D77" s="98" t="s">
        <v>32</v>
      </c>
      <c r="E77" s="99"/>
      <c r="F77" s="100">
        <f>SUM(F71:F76)</f>
        <v>505</v>
      </c>
      <c r="G77" s="100">
        <f>SUM(G71:G76)</f>
        <v>30.730000000000004</v>
      </c>
      <c r="H77" s="100">
        <f>SUM(H71:H76)</f>
        <v>44.14</v>
      </c>
      <c r="I77" s="100">
        <f>SUM(I71:I76)</f>
        <v>95.84</v>
      </c>
      <c r="J77" s="100">
        <f>SUM(J71:J76)</f>
        <v>868.12</v>
      </c>
      <c r="K77" s="101"/>
      <c r="L77" s="148">
        <f>SUM(L71:L76)</f>
        <v>95.820000000000007</v>
      </c>
    </row>
    <row r="78" spans="1:12" s="59" customFormat="1" ht="14.5" x14ac:dyDescent="0.35">
      <c r="A78" s="109"/>
      <c r="B78" s="56"/>
      <c r="C78" s="52" t="s">
        <v>55</v>
      </c>
      <c r="D78" s="110" t="s">
        <v>24</v>
      </c>
      <c r="E78" s="111" t="s">
        <v>78</v>
      </c>
      <c r="F78" s="112">
        <v>200</v>
      </c>
      <c r="G78" s="112">
        <v>0.8</v>
      </c>
      <c r="H78" s="112">
        <v>0.8</v>
      </c>
      <c r="I78" s="112">
        <v>19.600000000000001</v>
      </c>
      <c r="J78" s="112"/>
      <c r="K78" s="113">
        <v>338</v>
      </c>
      <c r="L78" s="149">
        <v>20</v>
      </c>
    </row>
    <row r="79" spans="1:12" s="102" customFormat="1" ht="14.5" x14ac:dyDescent="0.35">
      <c r="A79" s="106"/>
      <c r="B79" s="107"/>
      <c r="C79" s="108"/>
      <c r="D79" s="98"/>
      <c r="E79" s="99"/>
      <c r="F79" s="100"/>
      <c r="G79" s="100"/>
      <c r="H79" s="100"/>
      <c r="I79" s="100"/>
      <c r="J79" s="100"/>
      <c r="K79" s="101"/>
      <c r="L79" s="148"/>
    </row>
    <row r="80" spans="1:12" ht="14.5" x14ac:dyDescent="0.35">
      <c r="A80" s="25">
        <f>A71</f>
        <v>1</v>
      </c>
      <c r="B80" s="13">
        <f>B71</f>
        <v>4</v>
      </c>
      <c r="C80" s="10" t="s">
        <v>25</v>
      </c>
      <c r="D80" s="50" t="s">
        <v>57</v>
      </c>
      <c r="E80" s="51" t="s">
        <v>88</v>
      </c>
      <c r="F80" s="36">
        <v>30</v>
      </c>
      <c r="G80" s="36">
        <v>0.21</v>
      </c>
      <c r="H80" s="36">
        <v>0.03</v>
      </c>
      <c r="I80" s="36">
        <v>0.56999999999999995</v>
      </c>
      <c r="J80" s="36">
        <v>3.6</v>
      </c>
      <c r="K80" s="37">
        <v>71</v>
      </c>
      <c r="L80" s="139">
        <v>1.8</v>
      </c>
    </row>
    <row r="81" spans="1:12" ht="14.5" x14ac:dyDescent="0.35">
      <c r="A81" s="22"/>
      <c r="B81" s="15"/>
      <c r="C81" s="11"/>
      <c r="D81" s="7" t="s">
        <v>26</v>
      </c>
      <c r="E81" s="51" t="s">
        <v>89</v>
      </c>
      <c r="F81" s="36">
        <v>200</v>
      </c>
      <c r="G81" s="36">
        <v>4.3899999999999997</v>
      </c>
      <c r="H81" s="36">
        <v>4.22</v>
      </c>
      <c r="I81" s="36">
        <v>13.23</v>
      </c>
      <c r="J81" s="36">
        <v>118.6</v>
      </c>
      <c r="K81" s="37">
        <v>102</v>
      </c>
      <c r="L81" s="139">
        <v>7.02</v>
      </c>
    </row>
    <row r="82" spans="1:12" ht="25" x14ac:dyDescent="0.35">
      <c r="A82" s="22"/>
      <c r="B82" s="15"/>
      <c r="C82" s="11"/>
      <c r="D82" s="7" t="s">
        <v>27</v>
      </c>
      <c r="E82" s="51" t="s">
        <v>90</v>
      </c>
      <c r="F82" s="36">
        <v>120</v>
      </c>
      <c r="G82" s="36">
        <v>8.43</v>
      </c>
      <c r="H82" s="36">
        <v>8.59</v>
      </c>
      <c r="I82" s="36">
        <v>18.260000000000002</v>
      </c>
      <c r="J82" s="36">
        <v>183.75</v>
      </c>
      <c r="K82" s="37">
        <v>232</v>
      </c>
      <c r="L82" s="139">
        <v>33.020000000000003</v>
      </c>
    </row>
    <row r="83" spans="1:12" ht="14.5" x14ac:dyDescent="0.35">
      <c r="A83" s="22"/>
      <c r="B83" s="15"/>
      <c r="C83" s="11"/>
      <c r="D83" s="7" t="s">
        <v>28</v>
      </c>
      <c r="E83" s="51" t="s">
        <v>91</v>
      </c>
      <c r="F83" s="36">
        <v>150</v>
      </c>
      <c r="G83" s="36">
        <v>2.86</v>
      </c>
      <c r="H83" s="36">
        <v>4.32</v>
      </c>
      <c r="I83" s="36">
        <v>23.01</v>
      </c>
      <c r="J83" s="36">
        <v>142.35</v>
      </c>
      <c r="K83" s="37">
        <v>310</v>
      </c>
      <c r="L83" s="139">
        <v>15.18</v>
      </c>
    </row>
    <row r="84" spans="1:12" ht="14.5" x14ac:dyDescent="0.35">
      <c r="A84" s="22"/>
      <c r="B84" s="15"/>
      <c r="C84" s="11"/>
      <c r="D84" s="7" t="s">
        <v>29</v>
      </c>
      <c r="E84" s="51" t="s">
        <v>92</v>
      </c>
      <c r="F84" s="36">
        <v>200</v>
      </c>
      <c r="G84" s="36">
        <v>0.16</v>
      </c>
      <c r="H84" s="36">
        <v>0.16</v>
      </c>
      <c r="I84" s="36">
        <v>27.88</v>
      </c>
      <c r="J84" s="36">
        <v>114.6</v>
      </c>
      <c r="K84" s="37">
        <v>342</v>
      </c>
      <c r="L84" s="139">
        <v>5.59</v>
      </c>
    </row>
    <row r="85" spans="1:12" ht="14.5" x14ac:dyDescent="0.35">
      <c r="A85" s="22"/>
      <c r="B85" s="15"/>
      <c r="C85" s="11"/>
      <c r="D85" s="7" t="s">
        <v>30</v>
      </c>
      <c r="E85" s="51" t="s">
        <v>62</v>
      </c>
      <c r="F85" s="36">
        <v>20</v>
      </c>
      <c r="G85" s="36">
        <v>1.58</v>
      </c>
      <c r="H85" s="36">
        <v>0.2</v>
      </c>
      <c r="I85" s="36">
        <v>9.66</v>
      </c>
      <c r="J85" s="36">
        <v>46.76</v>
      </c>
      <c r="K85" s="53" t="s">
        <v>63</v>
      </c>
      <c r="L85" s="139">
        <v>1.6</v>
      </c>
    </row>
    <row r="86" spans="1:12" ht="14.5" x14ac:dyDescent="0.35">
      <c r="A86" s="22"/>
      <c r="B86" s="15"/>
      <c r="C86" s="11"/>
      <c r="D86" s="7" t="s">
        <v>31</v>
      </c>
      <c r="E86" s="51" t="s">
        <v>64</v>
      </c>
      <c r="F86" s="36">
        <v>30</v>
      </c>
      <c r="G86" s="36">
        <v>1.68</v>
      </c>
      <c r="H86" s="36">
        <v>0.33</v>
      </c>
      <c r="I86" s="36">
        <v>14.82</v>
      </c>
      <c r="J86" s="36">
        <v>68.97</v>
      </c>
      <c r="K86" s="53" t="s">
        <v>63</v>
      </c>
      <c r="L86" s="139">
        <v>3.26</v>
      </c>
    </row>
    <row r="87" spans="1:12" ht="14.5" x14ac:dyDescent="0.35">
      <c r="A87" s="22"/>
      <c r="B87" s="15"/>
      <c r="C87" s="11"/>
      <c r="D87" s="6"/>
      <c r="E87" s="35"/>
      <c r="F87" s="36"/>
      <c r="G87" s="36"/>
      <c r="H87" s="36"/>
      <c r="I87" s="36"/>
      <c r="J87" s="36"/>
      <c r="K87" s="37"/>
      <c r="L87" s="139"/>
    </row>
    <row r="88" spans="1:12" ht="14.5" x14ac:dyDescent="0.35">
      <c r="A88" s="22"/>
      <c r="B88" s="15"/>
      <c r="C88" s="11"/>
      <c r="D88" s="6"/>
      <c r="E88" s="35"/>
      <c r="F88" s="36"/>
      <c r="G88" s="36"/>
      <c r="H88" s="36"/>
      <c r="I88" s="36"/>
      <c r="J88" s="36"/>
      <c r="K88" s="37"/>
      <c r="L88" s="139"/>
    </row>
    <row r="89" spans="1:12" s="102" customFormat="1" ht="14.5" x14ac:dyDescent="0.35">
      <c r="A89" s="95"/>
      <c r="B89" s="96"/>
      <c r="C89" s="97"/>
      <c r="D89" s="98" t="s">
        <v>32</v>
      </c>
      <c r="E89" s="99"/>
      <c r="F89" s="100">
        <f>SUM(F80:F88)</f>
        <v>750</v>
      </c>
      <c r="G89" s="100">
        <f t="shared" ref="G89" si="16">SUM(G80:G88)</f>
        <v>19.309999999999995</v>
      </c>
      <c r="H89" s="100">
        <f t="shared" ref="H89" si="17">SUM(H80:H88)</f>
        <v>17.849999999999998</v>
      </c>
      <c r="I89" s="100">
        <f t="shared" ref="I89" si="18">SUM(I80:I88)</f>
        <v>107.43</v>
      </c>
      <c r="J89" s="100">
        <f t="shared" ref="J89:L89" si="19">SUM(J80:J88)</f>
        <v>678.63</v>
      </c>
      <c r="K89" s="101"/>
      <c r="L89" s="148">
        <f t="shared" si="19"/>
        <v>67.47</v>
      </c>
    </row>
    <row r="90" spans="1:12" s="118" customFormat="1" ht="15.75" customHeight="1" thickBot="1" x14ac:dyDescent="0.4">
      <c r="A90" s="114">
        <f>A71</f>
        <v>1</v>
      </c>
      <c r="B90" s="115">
        <f>B71</f>
        <v>4</v>
      </c>
      <c r="C90" s="131" t="s">
        <v>4</v>
      </c>
      <c r="D90" s="132"/>
      <c r="E90" s="116"/>
      <c r="F90" s="117">
        <f>F77+F89</f>
        <v>1255</v>
      </c>
      <c r="G90" s="117">
        <f t="shared" ref="G90" si="20">G77+G89</f>
        <v>50.04</v>
      </c>
      <c r="H90" s="117">
        <f t="shared" ref="H90" si="21">H77+H89</f>
        <v>61.989999999999995</v>
      </c>
      <c r="I90" s="117">
        <f t="shared" ref="I90" si="22">I77+I89</f>
        <v>203.27</v>
      </c>
      <c r="J90" s="117">
        <f t="shared" ref="J90:L90" si="23">J77+J89</f>
        <v>1546.75</v>
      </c>
      <c r="K90" s="117"/>
      <c r="L90" s="150">
        <f t="shared" si="23"/>
        <v>163.29000000000002</v>
      </c>
    </row>
    <row r="91" spans="1:12" ht="25" x14ac:dyDescent="0.35">
      <c r="A91" s="19">
        <v>1</v>
      </c>
      <c r="B91" s="20">
        <v>5</v>
      </c>
      <c r="C91" s="21" t="s">
        <v>20</v>
      </c>
      <c r="D91" s="8" t="s">
        <v>21</v>
      </c>
      <c r="E91" s="44" t="s">
        <v>136</v>
      </c>
      <c r="F91" s="45">
        <v>155</v>
      </c>
      <c r="G91" s="45">
        <v>5.77</v>
      </c>
      <c r="H91" s="45">
        <v>9.4700000000000006</v>
      </c>
      <c r="I91" s="45">
        <v>25.29</v>
      </c>
      <c r="J91" s="45">
        <v>210.36</v>
      </c>
      <c r="K91" s="46">
        <v>182</v>
      </c>
      <c r="L91" s="147">
        <v>14.37</v>
      </c>
    </row>
    <row r="92" spans="1:12" ht="14.5" x14ac:dyDescent="0.35">
      <c r="A92" s="22"/>
      <c r="B92" s="15"/>
      <c r="C92" s="11"/>
      <c r="D92" s="7" t="s">
        <v>22</v>
      </c>
      <c r="E92" s="51" t="s">
        <v>38</v>
      </c>
      <c r="F92" s="36">
        <v>217</v>
      </c>
      <c r="G92" s="36">
        <v>0.13</v>
      </c>
      <c r="H92" s="36">
        <v>0.02</v>
      </c>
      <c r="I92" s="36">
        <v>15.2</v>
      </c>
      <c r="J92" s="36">
        <v>62</v>
      </c>
      <c r="K92" s="37">
        <v>377</v>
      </c>
      <c r="L92" s="139">
        <v>2.5299999999999998</v>
      </c>
    </row>
    <row r="93" spans="1:12" ht="14.5" x14ac:dyDescent="0.35">
      <c r="A93" s="22"/>
      <c r="B93" s="15"/>
      <c r="C93" s="11"/>
      <c r="D93" s="7" t="s">
        <v>46</v>
      </c>
      <c r="E93" s="35" t="s">
        <v>41</v>
      </c>
      <c r="F93" s="36">
        <v>10</v>
      </c>
      <c r="G93" s="36">
        <v>0.08</v>
      </c>
      <c r="H93" s="36">
        <v>7.25</v>
      </c>
      <c r="I93" s="36">
        <v>0.13</v>
      </c>
      <c r="J93" s="36">
        <v>66</v>
      </c>
      <c r="K93" s="37">
        <v>14</v>
      </c>
      <c r="L93" s="139">
        <v>9</v>
      </c>
    </row>
    <row r="94" spans="1:12" ht="14.5" x14ac:dyDescent="0.35">
      <c r="A94" s="22"/>
      <c r="B94" s="15"/>
      <c r="C94" s="11"/>
      <c r="D94" s="7" t="s">
        <v>23</v>
      </c>
      <c r="E94" s="35" t="s">
        <v>39</v>
      </c>
      <c r="F94" s="36">
        <v>40</v>
      </c>
      <c r="G94" s="36">
        <v>3.16</v>
      </c>
      <c r="H94" s="36">
        <v>0.4</v>
      </c>
      <c r="I94" s="36">
        <v>19.32</v>
      </c>
      <c r="J94" s="36">
        <v>93.52</v>
      </c>
      <c r="K94" s="53" t="s">
        <v>63</v>
      </c>
      <c r="L94" s="139">
        <v>3.2</v>
      </c>
    </row>
    <row r="95" spans="1:12" ht="14.5" x14ac:dyDescent="0.35">
      <c r="A95" s="22"/>
      <c r="B95" s="15"/>
      <c r="C95" s="11"/>
      <c r="D95" s="119" t="s">
        <v>93</v>
      </c>
      <c r="E95" s="51" t="s">
        <v>94</v>
      </c>
      <c r="F95" s="36">
        <v>50</v>
      </c>
      <c r="G95" s="36">
        <v>7.5</v>
      </c>
      <c r="H95" s="36">
        <v>4</v>
      </c>
      <c r="I95" s="36">
        <v>5.75</v>
      </c>
      <c r="J95" s="36">
        <v>89</v>
      </c>
      <c r="K95" s="53" t="s">
        <v>63</v>
      </c>
      <c r="L95" s="139">
        <v>2.5</v>
      </c>
    </row>
    <row r="96" spans="1:12" ht="14.5" x14ac:dyDescent="0.35">
      <c r="A96" s="22"/>
      <c r="B96" s="15"/>
      <c r="C96" s="11"/>
      <c r="D96" s="119" t="s">
        <v>95</v>
      </c>
      <c r="E96" s="51" t="s">
        <v>96</v>
      </c>
      <c r="F96" s="36">
        <v>40</v>
      </c>
      <c r="G96" s="36">
        <v>5.08</v>
      </c>
      <c r="H96" s="36">
        <v>4.5999999999999996</v>
      </c>
      <c r="I96" s="36">
        <v>0.28000000000000003</v>
      </c>
      <c r="J96" s="36">
        <v>63</v>
      </c>
      <c r="K96" s="37">
        <v>209</v>
      </c>
      <c r="L96" s="139">
        <v>10</v>
      </c>
    </row>
    <row r="97" spans="1:12" ht="14.5" x14ac:dyDescent="0.35">
      <c r="A97" s="22"/>
      <c r="B97" s="15"/>
      <c r="C97" s="11"/>
      <c r="D97" s="6"/>
      <c r="E97" s="35"/>
      <c r="F97" s="36"/>
      <c r="G97" s="36"/>
      <c r="H97" s="36"/>
      <c r="I97" s="36"/>
      <c r="J97" s="36"/>
      <c r="K97" s="37"/>
      <c r="L97" s="139"/>
    </row>
    <row r="98" spans="1:12" s="73" customFormat="1" ht="15.5" x14ac:dyDescent="0.35">
      <c r="A98" s="78"/>
      <c r="B98" s="67"/>
      <c r="C98" s="68"/>
      <c r="D98" s="69" t="s">
        <v>32</v>
      </c>
      <c r="E98" s="70"/>
      <c r="F98" s="71">
        <f>SUM(F91:F97)</f>
        <v>512</v>
      </c>
      <c r="G98" s="71">
        <f>SUM(G91:G97)</f>
        <v>21.72</v>
      </c>
      <c r="H98" s="71">
        <f>SUM(H91:H97)</f>
        <v>25.740000000000002</v>
      </c>
      <c r="I98" s="71">
        <f>SUM(I91:I97)</f>
        <v>65.97</v>
      </c>
      <c r="J98" s="71">
        <f>SUM(J91:J97)</f>
        <v>583.88</v>
      </c>
      <c r="K98" s="72"/>
      <c r="L98" s="143">
        <f>SUM(L91:L97)</f>
        <v>41.599999999999994</v>
      </c>
    </row>
    <row r="99" spans="1:12" ht="14.5" x14ac:dyDescent="0.35">
      <c r="A99" s="22"/>
      <c r="B99" s="15"/>
      <c r="C99" s="120" t="s">
        <v>55</v>
      </c>
      <c r="D99" s="110" t="s">
        <v>50</v>
      </c>
      <c r="E99" s="111" t="s">
        <v>97</v>
      </c>
      <c r="F99" s="18">
        <v>200</v>
      </c>
      <c r="G99" s="18">
        <v>3</v>
      </c>
      <c r="H99" s="18">
        <v>1</v>
      </c>
      <c r="I99" s="18">
        <v>42</v>
      </c>
      <c r="J99" s="18">
        <v>0</v>
      </c>
      <c r="K99" s="24">
        <v>338</v>
      </c>
      <c r="L99" s="142">
        <v>36</v>
      </c>
    </row>
    <row r="100" spans="1:12" ht="14.5" x14ac:dyDescent="0.35">
      <c r="A100" s="22"/>
      <c r="B100" s="15"/>
      <c r="C100" s="11"/>
      <c r="D100" s="17"/>
      <c r="E100" s="9"/>
      <c r="F100" s="18"/>
      <c r="G100" s="18"/>
      <c r="H100" s="18"/>
      <c r="I100" s="18"/>
      <c r="J100" s="18"/>
      <c r="K100" s="24"/>
      <c r="L100" s="142"/>
    </row>
    <row r="101" spans="1:12" ht="14.5" x14ac:dyDescent="0.35">
      <c r="A101" s="25">
        <f>A91</f>
        <v>1</v>
      </c>
      <c r="B101" s="13">
        <f>B91</f>
        <v>5</v>
      </c>
      <c r="C101" s="10" t="s">
        <v>25</v>
      </c>
      <c r="D101" s="121" t="s">
        <v>98</v>
      </c>
      <c r="E101" s="51" t="s">
        <v>99</v>
      </c>
      <c r="F101" s="36">
        <v>30</v>
      </c>
      <c r="G101" s="36">
        <v>0.47</v>
      </c>
      <c r="H101" s="36">
        <v>1.81</v>
      </c>
      <c r="I101" s="36">
        <v>2.64</v>
      </c>
      <c r="J101" s="36">
        <v>28.71</v>
      </c>
      <c r="K101" s="37">
        <v>49</v>
      </c>
      <c r="L101" s="139">
        <v>4.84</v>
      </c>
    </row>
    <row r="102" spans="1:12" ht="14.5" x14ac:dyDescent="0.35">
      <c r="A102" s="22"/>
      <c r="B102" s="15"/>
      <c r="C102" s="11"/>
      <c r="D102" s="7" t="s">
        <v>26</v>
      </c>
      <c r="E102" s="51" t="s">
        <v>100</v>
      </c>
      <c r="F102" s="36">
        <v>200</v>
      </c>
      <c r="G102" s="36">
        <v>2.85</v>
      </c>
      <c r="H102" s="36">
        <v>3.67</v>
      </c>
      <c r="I102" s="36">
        <v>15.03</v>
      </c>
      <c r="J102" s="36">
        <v>115.4</v>
      </c>
      <c r="K102" s="37">
        <v>108</v>
      </c>
      <c r="L102" s="139">
        <v>7.35</v>
      </c>
    </row>
    <row r="103" spans="1:12" ht="25" x14ac:dyDescent="0.35">
      <c r="A103" s="22"/>
      <c r="B103" s="15"/>
      <c r="C103" s="11"/>
      <c r="D103" s="7" t="s">
        <v>27</v>
      </c>
      <c r="E103" s="51" t="s">
        <v>101</v>
      </c>
      <c r="F103" s="36">
        <v>120</v>
      </c>
      <c r="G103" s="36">
        <v>3.61</v>
      </c>
      <c r="H103" s="36">
        <v>9.41</v>
      </c>
      <c r="I103" s="36">
        <v>10.63</v>
      </c>
      <c r="J103" s="36">
        <v>142.80000000000001</v>
      </c>
      <c r="K103" s="37">
        <v>273</v>
      </c>
      <c r="L103" s="139">
        <v>38.090000000000003</v>
      </c>
    </row>
    <row r="104" spans="1:12" ht="14.5" x14ac:dyDescent="0.35">
      <c r="A104" s="22"/>
      <c r="B104" s="15"/>
      <c r="C104" s="11"/>
      <c r="D104" s="7" t="s">
        <v>28</v>
      </c>
      <c r="E104" s="51" t="s">
        <v>102</v>
      </c>
      <c r="F104" s="36">
        <v>150</v>
      </c>
      <c r="G104" s="36">
        <v>3.65</v>
      </c>
      <c r="H104" s="36">
        <v>5.37</v>
      </c>
      <c r="I104" s="36">
        <v>36.68</v>
      </c>
      <c r="J104" s="36">
        <v>209.7</v>
      </c>
      <c r="K104" s="37">
        <v>304</v>
      </c>
      <c r="L104" s="139">
        <v>11.52</v>
      </c>
    </row>
    <row r="105" spans="1:12" ht="14.5" x14ac:dyDescent="0.35">
      <c r="A105" s="22"/>
      <c r="B105" s="15"/>
      <c r="C105" s="11"/>
      <c r="D105" s="7" t="s">
        <v>29</v>
      </c>
      <c r="E105" s="51" t="s">
        <v>83</v>
      </c>
      <c r="F105" s="36">
        <v>200</v>
      </c>
      <c r="G105" s="36">
        <v>0.66</v>
      </c>
      <c r="H105" s="36">
        <v>0.09</v>
      </c>
      <c r="I105" s="36">
        <v>32</v>
      </c>
      <c r="J105" s="36">
        <v>132.80000000000001</v>
      </c>
      <c r="K105" s="37">
        <v>349</v>
      </c>
      <c r="L105" s="139">
        <v>3.03</v>
      </c>
    </row>
    <row r="106" spans="1:12" ht="14.5" x14ac:dyDescent="0.35">
      <c r="A106" s="22"/>
      <c r="B106" s="15"/>
      <c r="C106" s="11"/>
      <c r="D106" s="7" t="s">
        <v>30</v>
      </c>
      <c r="E106" s="51" t="s">
        <v>62</v>
      </c>
      <c r="F106" s="36">
        <v>20</v>
      </c>
      <c r="G106" s="36">
        <v>1.58</v>
      </c>
      <c r="H106" s="36">
        <v>0.2</v>
      </c>
      <c r="I106" s="36">
        <v>9.66</v>
      </c>
      <c r="J106" s="36">
        <v>46.76</v>
      </c>
      <c r="K106" s="53" t="s">
        <v>63</v>
      </c>
      <c r="L106" s="139">
        <v>1.6</v>
      </c>
    </row>
    <row r="107" spans="1:12" ht="14.5" x14ac:dyDescent="0.35">
      <c r="A107" s="22"/>
      <c r="B107" s="15"/>
      <c r="C107" s="11"/>
      <c r="D107" s="7" t="s">
        <v>31</v>
      </c>
      <c r="E107" s="51" t="s">
        <v>64</v>
      </c>
      <c r="F107" s="36">
        <v>30</v>
      </c>
      <c r="G107" s="36">
        <v>1.68</v>
      </c>
      <c r="H107" s="36">
        <v>0.33</v>
      </c>
      <c r="I107" s="36">
        <v>14.82</v>
      </c>
      <c r="J107" s="36">
        <v>68.97</v>
      </c>
      <c r="K107" s="53" t="s">
        <v>63</v>
      </c>
      <c r="L107" s="139">
        <v>3.26</v>
      </c>
    </row>
    <row r="108" spans="1:12" ht="14.5" x14ac:dyDescent="0.35">
      <c r="A108" s="22"/>
      <c r="B108" s="15"/>
      <c r="C108" s="11"/>
      <c r="D108" s="6"/>
      <c r="E108" s="35"/>
      <c r="F108" s="36"/>
      <c r="G108" s="36"/>
      <c r="H108" s="36"/>
      <c r="I108" s="36"/>
      <c r="J108" s="36"/>
      <c r="K108" s="37"/>
      <c r="L108" s="139"/>
    </row>
    <row r="109" spans="1:12" ht="14.5" x14ac:dyDescent="0.35">
      <c r="A109" s="22"/>
      <c r="B109" s="15"/>
      <c r="C109" s="11"/>
      <c r="D109" s="6"/>
      <c r="E109" s="35"/>
      <c r="F109" s="36"/>
      <c r="G109" s="36"/>
      <c r="H109" s="36"/>
      <c r="I109" s="36"/>
      <c r="J109" s="36"/>
      <c r="K109" s="37"/>
      <c r="L109" s="139"/>
    </row>
    <row r="110" spans="1:12" s="73" customFormat="1" ht="15.5" x14ac:dyDescent="0.35">
      <c r="A110" s="78"/>
      <c r="B110" s="67"/>
      <c r="C110" s="68"/>
      <c r="D110" s="69" t="s">
        <v>32</v>
      </c>
      <c r="E110" s="70"/>
      <c r="F110" s="71">
        <f>SUM(F101:F109)</f>
        <v>750</v>
      </c>
      <c r="G110" s="71">
        <f t="shared" ref="G110" si="24">SUM(G101:G109)</f>
        <v>14.5</v>
      </c>
      <c r="H110" s="71">
        <f t="shared" ref="H110" si="25">SUM(H101:H109)</f>
        <v>20.88</v>
      </c>
      <c r="I110" s="71">
        <f t="shared" ref="I110" si="26">SUM(I101:I109)</f>
        <v>121.45999999999998</v>
      </c>
      <c r="J110" s="71">
        <f t="shared" ref="J110:L110" si="27">SUM(J101:J109)</f>
        <v>745.1400000000001</v>
      </c>
      <c r="K110" s="72"/>
      <c r="L110" s="143">
        <f t="shared" si="27"/>
        <v>69.69</v>
      </c>
    </row>
    <row r="111" spans="1:12" s="124" customFormat="1" ht="15.75" customHeight="1" x14ac:dyDescent="0.35">
      <c r="A111" s="122">
        <f>A91</f>
        <v>1</v>
      </c>
      <c r="B111" s="123">
        <f>B91</f>
        <v>5</v>
      </c>
      <c r="C111" s="131" t="s">
        <v>4</v>
      </c>
      <c r="D111" s="132"/>
      <c r="E111" s="76"/>
      <c r="F111" s="77">
        <f>F110+F99+F98</f>
        <v>1462</v>
      </c>
      <c r="G111" s="77">
        <f t="shared" ref="G111:J111" si="28">G110+G99+G98</f>
        <v>39.22</v>
      </c>
      <c r="H111" s="77">
        <f t="shared" si="28"/>
        <v>47.620000000000005</v>
      </c>
      <c r="I111" s="77">
        <f t="shared" si="28"/>
        <v>229.42999999999998</v>
      </c>
      <c r="J111" s="77">
        <f t="shared" si="28"/>
        <v>1329.02</v>
      </c>
      <c r="K111" s="77"/>
      <c r="L111" s="127">
        <f t="shared" ref="L111" si="29">L98+L110</f>
        <v>111.28999999999999</v>
      </c>
    </row>
    <row r="112" spans="1:12" ht="14.5" x14ac:dyDescent="0.35">
      <c r="A112" s="19">
        <v>2</v>
      </c>
      <c r="B112" s="20">
        <v>1</v>
      </c>
      <c r="C112" s="21" t="s">
        <v>20</v>
      </c>
      <c r="D112" s="5" t="s">
        <v>21</v>
      </c>
      <c r="E112" s="48" t="s">
        <v>103</v>
      </c>
      <c r="F112" s="33">
        <v>150</v>
      </c>
      <c r="G112" s="33">
        <v>19.399999999999999</v>
      </c>
      <c r="H112" s="33">
        <v>15.19</v>
      </c>
      <c r="I112" s="33">
        <v>49.74</v>
      </c>
      <c r="J112" s="33">
        <v>413.57</v>
      </c>
      <c r="K112" s="34">
        <v>222</v>
      </c>
      <c r="L112" s="140">
        <v>50.78</v>
      </c>
    </row>
    <row r="113" spans="1:12" ht="14.5" x14ac:dyDescent="0.35">
      <c r="A113" s="22"/>
      <c r="B113" s="15"/>
      <c r="C113" s="11"/>
      <c r="D113" s="7" t="s">
        <v>46</v>
      </c>
      <c r="E113" s="35" t="s">
        <v>41</v>
      </c>
      <c r="F113" s="36">
        <v>10</v>
      </c>
      <c r="G113" s="36">
        <v>0.08</v>
      </c>
      <c r="H113" s="36">
        <v>7.25</v>
      </c>
      <c r="I113" s="36">
        <v>0.13</v>
      </c>
      <c r="J113" s="36">
        <v>66</v>
      </c>
      <c r="K113" s="37">
        <v>14</v>
      </c>
      <c r="L113" s="139">
        <v>9</v>
      </c>
    </row>
    <row r="114" spans="1:12" ht="14.5" x14ac:dyDescent="0.35">
      <c r="A114" s="22"/>
      <c r="B114" s="15"/>
      <c r="C114" s="11"/>
      <c r="D114" s="7" t="s">
        <v>22</v>
      </c>
      <c r="E114" s="51" t="s">
        <v>66</v>
      </c>
      <c r="F114" s="36">
        <v>200</v>
      </c>
      <c r="G114" s="36">
        <v>4.08</v>
      </c>
      <c r="H114" s="36">
        <v>3.54</v>
      </c>
      <c r="I114" s="36">
        <v>17.579999999999998</v>
      </c>
      <c r="J114" s="36">
        <v>118.6</v>
      </c>
      <c r="K114" s="37">
        <v>376</v>
      </c>
      <c r="L114" s="139">
        <v>13.22</v>
      </c>
    </row>
    <row r="115" spans="1:12" ht="14.5" x14ac:dyDescent="0.35">
      <c r="A115" s="22"/>
      <c r="B115" s="15"/>
      <c r="C115" s="11"/>
      <c r="D115" s="7" t="s">
        <v>23</v>
      </c>
      <c r="E115" s="35" t="s">
        <v>39</v>
      </c>
      <c r="F115" s="36">
        <v>40</v>
      </c>
      <c r="G115" s="36">
        <v>3.16</v>
      </c>
      <c r="H115" s="36">
        <v>0.4</v>
      </c>
      <c r="I115" s="36">
        <v>19.32</v>
      </c>
      <c r="J115" s="36">
        <v>93.62</v>
      </c>
      <c r="K115" s="53" t="s">
        <v>63</v>
      </c>
      <c r="L115" s="139">
        <v>3.2</v>
      </c>
    </row>
    <row r="116" spans="1:12" ht="14.5" x14ac:dyDescent="0.35">
      <c r="A116" s="22"/>
      <c r="B116" s="15"/>
      <c r="C116" s="11"/>
      <c r="D116" s="121" t="s">
        <v>43</v>
      </c>
      <c r="E116" s="51" t="s">
        <v>68</v>
      </c>
      <c r="F116" s="36">
        <v>100</v>
      </c>
      <c r="G116" s="36">
        <v>4.0999999999999996</v>
      </c>
      <c r="H116" s="36">
        <v>1.5</v>
      </c>
      <c r="I116" s="36">
        <v>5.9</v>
      </c>
      <c r="J116" s="36">
        <v>53.5</v>
      </c>
      <c r="K116" s="53" t="s">
        <v>63</v>
      </c>
      <c r="L116" s="139">
        <v>29</v>
      </c>
    </row>
    <row r="117" spans="1:12" ht="14.5" x14ac:dyDescent="0.35">
      <c r="A117" s="22"/>
      <c r="B117" s="15"/>
      <c r="C117" s="11"/>
      <c r="D117" s="6"/>
      <c r="E117" s="35"/>
      <c r="F117" s="36"/>
      <c r="G117" s="36"/>
      <c r="H117" s="36"/>
      <c r="I117" s="36"/>
      <c r="J117" s="36"/>
      <c r="K117" s="37"/>
      <c r="L117" s="139"/>
    </row>
    <row r="118" spans="1:12" ht="14.5" x14ac:dyDescent="0.35">
      <c r="A118" s="22"/>
      <c r="B118" s="15"/>
      <c r="C118" s="11"/>
      <c r="D118" s="6"/>
      <c r="E118" s="35"/>
      <c r="F118" s="36"/>
      <c r="G118" s="36"/>
      <c r="H118" s="36"/>
      <c r="I118" s="36"/>
      <c r="J118" s="36"/>
      <c r="K118" s="37"/>
      <c r="L118" s="139"/>
    </row>
    <row r="119" spans="1:12" s="73" customFormat="1" ht="15.5" x14ac:dyDescent="0.35">
      <c r="A119" s="78"/>
      <c r="B119" s="67"/>
      <c r="C119" s="68"/>
      <c r="D119" s="69" t="s">
        <v>32</v>
      </c>
      <c r="E119" s="70"/>
      <c r="F119" s="71">
        <f>SUM(F112:F118)</f>
        <v>500</v>
      </c>
      <c r="G119" s="71">
        <f>SUM(G112:G118)</f>
        <v>30.819999999999993</v>
      </c>
      <c r="H119" s="71">
        <f>SUM(H112:H118)</f>
        <v>27.879999999999995</v>
      </c>
      <c r="I119" s="71">
        <f>SUM(I112:I118)</f>
        <v>92.670000000000016</v>
      </c>
      <c r="J119" s="71">
        <f>SUM(J112:J118)</f>
        <v>745.29</v>
      </c>
      <c r="K119" s="72"/>
      <c r="L119" s="143">
        <f>SUM(L112:L118)</f>
        <v>105.2</v>
      </c>
    </row>
    <row r="120" spans="1:12" ht="14.5" x14ac:dyDescent="0.35">
      <c r="A120" s="22"/>
      <c r="B120" s="15"/>
      <c r="C120" s="120" t="s">
        <v>55</v>
      </c>
      <c r="D120" s="110" t="s">
        <v>50</v>
      </c>
      <c r="E120" s="111" t="s">
        <v>104</v>
      </c>
      <c r="F120" s="18">
        <v>200</v>
      </c>
      <c r="G120" s="18">
        <v>0.8</v>
      </c>
      <c r="H120" s="18">
        <v>0.8</v>
      </c>
      <c r="I120" s="18">
        <v>19.600000000000001</v>
      </c>
      <c r="J120" s="18">
        <v>0</v>
      </c>
      <c r="K120" s="24">
        <v>338</v>
      </c>
      <c r="L120" s="142">
        <v>20</v>
      </c>
    </row>
    <row r="121" spans="1:12" ht="14.5" x14ac:dyDescent="0.35">
      <c r="A121" s="22"/>
      <c r="B121" s="15"/>
      <c r="C121" s="11"/>
      <c r="D121" s="17"/>
      <c r="E121" s="9"/>
      <c r="F121" s="18"/>
      <c r="G121" s="18"/>
      <c r="H121" s="18"/>
      <c r="I121" s="18"/>
      <c r="J121" s="18"/>
      <c r="K121" s="24"/>
      <c r="L121" s="142"/>
    </row>
    <row r="122" spans="1:12" ht="14.5" x14ac:dyDescent="0.35">
      <c r="A122" s="25">
        <f>A112</f>
        <v>2</v>
      </c>
      <c r="B122" s="13">
        <f>B112</f>
        <v>1</v>
      </c>
      <c r="C122" s="10" t="s">
        <v>25</v>
      </c>
      <c r="D122" s="121" t="s">
        <v>57</v>
      </c>
      <c r="E122" s="51" t="s">
        <v>58</v>
      </c>
      <c r="F122" s="36">
        <v>30</v>
      </c>
      <c r="G122" s="36">
        <v>0.33</v>
      </c>
      <c r="H122" s="36">
        <v>0.06</v>
      </c>
      <c r="I122" s="36">
        <v>1.1399999999999999</v>
      </c>
      <c r="J122" s="36">
        <v>6.6</v>
      </c>
      <c r="K122" s="37">
        <v>71</v>
      </c>
      <c r="L122" s="139">
        <v>5.04</v>
      </c>
    </row>
    <row r="123" spans="1:12" ht="14.5" x14ac:dyDescent="0.35">
      <c r="A123" s="22"/>
      <c r="B123" s="15"/>
      <c r="C123" s="11"/>
      <c r="D123" s="7" t="s">
        <v>26</v>
      </c>
      <c r="E123" s="51" t="s">
        <v>105</v>
      </c>
      <c r="F123" s="36">
        <v>200</v>
      </c>
      <c r="G123" s="36">
        <v>1.27</v>
      </c>
      <c r="H123" s="36">
        <v>4</v>
      </c>
      <c r="I123" s="36">
        <v>7.3</v>
      </c>
      <c r="J123" s="36">
        <v>76.2</v>
      </c>
      <c r="K123" s="37">
        <v>99</v>
      </c>
      <c r="L123" s="139">
        <v>6.63</v>
      </c>
    </row>
    <row r="124" spans="1:12" ht="14.5" x14ac:dyDescent="0.35">
      <c r="A124" s="22"/>
      <c r="B124" s="15"/>
      <c r="C124" s="11"/>
      <c r="D124" s="7" t="s">
        <v>27</v>
      </c>
      <c r="E124" s="51" t="s">
        <v>106</v>
      </c>
      <c r="F124" s="36">
        <v>95</v>
      </c>
      <c r="G124" s="36">
        <v>11.54</v>
      </c>
      <c r="H124" s="36">
        <v>22.06</v>
      </c>
      <c r="I124" s="36">
        <v>8.69</v>
      </c>
      <c r="J124" s="36">
        <v>278.8</v>
      </c>
      <c r="K124" s="37">
        <v>271</v>
      </c>
      <c r="L124" s="139">
        <v>34.85</v>
      </c>
    </row>
    <row r="125" spans="1:12" ht="14.5" x14ac:dyDescent="0.35">
      <c r="A125" s="22"/>
      <c r="B125" s="15"/>
      <c r="C125" s="11"/>
      <c r="D125" s="7" t="s">
        <v>28</v>
      </c>
      <c r="E125" s="51" t="s">
        <v>107</v>
      </c>
      <c r="F125" s="36">
        <v>150</v>
      </c>
      <c r="G125" s="36">
        <v>5.52</v>
      </c>
      <c r="H125" s="36">
        <v>4.5199999999999996</v>
      </c>
      <c r="I125" s="36">
        <v>26.45</v>
      </c>
      <c r="J125" s="36">
        <v>168.45</v>
      </c>
      <c r="K125" s="37">
        <v>309</v>
      </c>
      <c r="L125" s="139">
        <v>6.83</v>
      </c>
    </row>
    <row r="126" spans="1:12" ht="14.5" x14ac:dyDescent="0.35">
      <c r="A126" s="22"/>
      <c r="B126" s="15"/>
      <c r="C126" s="11"/>
      <c r="D126" s="7" t="s">
        <v>29</v>
      </c>
      <c r="E126" s="51" t="s">
        <v>72</v>
      </c>
      <c r="F126" s="36">
        <v>200</v>
      </c>
      <c r="G126" s="36">
        <v>0.16</v>
      </c>
      <c r="H126" s="36">
        <v>0.16</v>
      </c>
      <c r="I126" s="36">
        <v>27.88</v>
      </c>
      <c r="J126" s="36">
        <v>114.6</v>
      </c>
      <c r="K126" s="37">
        <v>342</v>
      </c>
      <c r="L126" s="139">
        <v>5.59</v>
      </c>
    </row>
    <row r="127" spans="1:12" ht="14.5" x14ac:dyDescent="0.35">
      <c r="A127" s="22"/>
      <c r="B127" s="15"/>
      <c r="C127" s="11"/>
      <c r="D127" s="7" t="s">
        <v>30</v>
      </c>
      <c r="E127" s="51" t="s">
        <v>62</v>
      </c>
      <c r="F127" s="36">
        <v>20</v>
      </c>
      <c r="G127" s="36">
        <v>1.58</v>
      </c>
      <c r="H127" s="36">
        <v>0.2</v>
      </c>
      <c r="I127" s="36">
        <v>9.66</v>
      </c>
      <c r="J127" s="36">
        <v>46.76</v>
      </c>
      <c r="K127" s="53" t="s">
        <v>63</v>
      </c>
      <c r="L127" s="139">
        <v>1.6</v>
      </c>
    </row>
    <row r="128" spans="1:12" ht="14.5" x14ac:dyDescent="0.35">
      <c r="A128" s="22"/>
      <c r="B128" s="15"/>
      <c r="C128" s="11"/>
      <c r="D128" s="7" t="s">
        <v>31</v>
      </c>
      <c r="E128" s="51" t="s">
        <v>64</v>
      </c>
      <c r="F128" s="36">
        <v>30</v>
      </c>
      <c r="G128" s="36">
        <v>1.68</v>
      </c>
      <c r="H128" s="36">
        <v>0.33</v>
      </c>
      <c r="I128" s="36">
        <v>14.82</v>
      </c>
      <c r="J128" s="36">
        <v>68.97</v>
      </c>
      <c r="K128" s="53" t="s">
        <v>63</v>
      </c>
      <c r="L128" s="139">
        <v>3.26</v>
      </c>
    </row>
    <row r="129" spans="1:12" ht="14.5" x14ac:dyDescent="0.35">
      <c r="A129" s="22"/>
      <c r="B129" s="15"/>
      <c r="C129" s="11"/>
      <c r="D129" s="6"/>
      <c r="E129" s="35"/>
      <c r="F129" s="36"/>
      <c r="G129" s="36"/>
      <c r="H129" s="36"/>
      <c r="I129" s="36"/>
      <c r="J129" s="36"/>
      <c r="K129" s="37"/>
      <c r="L129" s="139"/>
    </row>
    <row r="130" spans="1:12" ht="14.5" x14ac:dyDescent="0.35">
      <c r="A130" s="22"/>
      <c r="B130" s="15"/>
      <c r="C130" s="11"/>
      <c r="D130" s="6"/>
      <c r="E130" s="35"/>
      <c r="F130" s="36"/>
      <c r="G130" s="36"/>
      <c r="H130" s="36"/>
      <c r="I130" s="36"/>
      <c r="J130" s="36"/>
      <c r="K130" s="37"/>
      <c r="L130" s="139"/>
    </row>
    <row r="131" spans="1:12" s="73" customFormat="1" ht="15.5" x14ac:dyDescent="0.35">
      <c r="A131" s="78"/>
      <c r="B131" s="67"/>
      <c r="C131" s="68"/>
      <c r="D131" s="69" t="s">
        <v>32</v>
      </c>
      <c r="E131" s="70"/>
      <c r="F131" s="71">
        <f>SUM(F122:F130)</f>
        <v>725</v>
      </c>
      <c r="G131" s="71">
        <f t="shared" ref="G131:J131" si="30">SUM(G122:G130)</f>
        <v>22.08</v>
      </c>
      <c r="H131" s="71">
        <f t="shared" si="30"/>
        <v>31.329999999999995</v>
      </c>
      <c r="I131" s="71">
        <f t="shared" si="30"/>
        <v>95.94</v>
      </c>
      <c r="J131" s="71">
        <f t="shared" si="30"/>
        <v>760.38</v>
      </c>
      <c r="K131" s="72"/>
      <c r="L131" s="143">
        <f t="shared" ref="L131" si="31">SUM(L122:L130)</f>
        <v>63.8</v>
      </c>
    </row>
    <row r="132" spans="1:12" s="124" customFormat="1" ht="16" thickBot="1" x14ac:dyDescent="0.4">
      <c r="A132" s="122">
        <f>A112</f>
        <v>2</v>
      </c>
      <c r="B132" s="123">
        <f>B112</f>
        <v>1</v>
      </c>
      <c r="C132" s="131" t="s">
        <v>4</v>
      </c>
      <c r="D132" s="132"/>
      <c r="E132" s="76"/>
      <c r="F132" s="77">
        <f>F131+F120+F119</f>
        <v>1425</v>
      </c>
      <c r="G132" s="77">
        <f t="shared" ref="G132:J132" si="32">G131+G120+G119</f>
        <v>53.699999999999989</v>
      </c>
      <c r="H132" s="77">
        <f t="shared" si="32"/>
        <v>60.009999999999991</v>
      </c>
      <c r="I132" s="77">
        <f t="shared" si="32"/>
        <v>208.21</v>
      </c>
      <c r="J132" s="77">
        <f t="shared" si="32"/>
        <v>1505.67</v>
      </c>
      <c r="K132" s="77"/>
      <c r="L132" s="127">
        <f t="shared" ref="L132" si="33">L119+L131</f>
        <v>169</v>
      </c>
    </row>
    <row r="133" spans="1:12" ht="14.5" x14ac:dyDescent="0.35">
      <c r="A133" s="14">
        <v>2</v>
      </c>
      <c r="B133" s="15">
        <v>2</v>
      </c>
      <c r="C133" s="21" t="s">
        <v>20</v>
      </c>
      <c r="D133" s="5" t="s">
        <v>21</v>
      </c>
      <c r="E133" s="94" t="s">
        <v>108</v>
      </c>
      <c r="F133" s="45">
        <v>210</v>
      </c>
      <c r="G133" s="45">
        <v>8.24</v>
      </c>
      <c r="H133" s="45">
        <v>11.18</v>
      </c>
      <c r="I133" s="45">
        <v>44.89</v>
      </c>
      <c r="J133" s="45">
        <v>31.28</v>
      </c>
      <c r="K133" s="46">
        <v>173</v>
      </c>
      <c r="L133" s="147">
        <f>2.4+10.72+0.42+0.01+9</f>
        <v>22.55</v>
      </c>
    </row>
    <row r="134" spans="1:12" ht="14.5" x14ac:dyDescent="0.35">
      <c r="A134" s="14"/>
      <c r="B134" s="15"/>
      <c r="C134" s="11"/>
      <c r="D134" s="7" t="s">
        <v>22</v>
      </c>
      <c r="E134" s="51" t="s">
        <v>75</v>
      </c>
      <c r="F134" s="36">
        <v>210</v>
      </c>
      <c r="G134" s="36">
        <v>7.0000000000000007E-2</v>
      </c>
      <c r="H134" s="36">
        <v>0.02</v>
      </c>
      <c r="I134" s="36">
        <v>15</v>
      </c>
      <c r="J134" s="36">
        <v>60</v>
      </c>
      <c r="K134" s="37">
        <v>376</v>
      </c>
      <c r="L134" s="139">
        <f>0.23+0.7</f>
        <v>0.92999999999999994</v>
      </c>
    </row>
    <row r="135" spans="1:12" ht="14.5" x14ac:dyDescent="0.35">
      <c r="A135" s="14"/>
      <c r="B135" s="15"/>
      <c r="C135" s="11"/>
      <c r="D135" s="7" t="s">
        <v>23</v>
      </c>
      <c r="E135" s="35" t="s">
        <v>39</v>
      </c>
      <c r="F135" s="36">
        <v>40</v>
      </c>
      <c r="G135" s="36">
        <v>3.16</v>
      </c>
      <c r="H135" s="36">
        <v>0.4</v>
      </c>
      <c r="I135" s="36">
        <v>19.32</v>
      </c>
      <c r="J135" s="36">
        <v>93.52</v>
      </c>
      <c r="K135" s="53" t="s">
        <v>63</v>
      </c>
      <c r="L135" s="139">
        <v>3.2</v>
      </c>
    </row>
    <row r="136" spans="1:12" ht="14.5" x14ac:dyDescent="0.35">
      <c r="A136" s="14"/>
      <c r="B136" s="15"/>
      <c r="C136" s="11"/>
      <c r="D136" s="121" t="s">
        <v>45</v>
      </c>
      <c r="E136" s="51" t="s">
        <v>109</v>
      </c>
      <c r="F136" s="36">
        <v>20</v>
      </c>
      <c r="G136" s="36">
        <v>0.67</v>
      </c>
      <c r="H136" s="36">
        <v>5.9</v>
      </c>
      <c r="I136" s="36">
        <v>0</v>
      </c>
      <c r="J136" s="36">
        <v>72</v>
      </c>
      <c r="K136" s="37">
        <v>15</v>
      </c>
      <c r="L136" s="139">
        <v>12</v>
      </c>
    </row>
    <row r="137" spans="1:12" ht="14.5" x14ac:dyDescent="0.35">
      <c r="A137" s="14"/>
      <c r="B137" s="15"/>
      <c r="C137" s="11"/>
      <c r="D137" s="121" t="s">
        <v>40</v>
      </c>
      <c r="E137" s="51" t="s">
        <v>110</v>
      </c>
      <c r="F137" s="36">
        <v>50</v>
      </c>
      <c r="G137" s="36">
        <v>4.1500000000000004</v>
      </c>
      <c r="H137" s="36">
        <v>4.4000000000000004</v>
      </c>
      <c r="I137" s="36">
        <v>37.799999999999997</v>
      </c>
      <c r="J137" s="36">
        <v>209</v>
      </c>
      <c r="K137" s="37"/>
      <c r="L137" s="139">
        <v>7.5</v>
      </c>
    </row>
    <row r="138" spans="1:12" ht="14.5" x14ac:dyDescent="0.35">
      <c r="A138" s="14"/>
      <c r="B138" s="15"/>
      <c r="C138" s="11"/>
      <c r="D138" s="6"/>
      <c r="E138" s="35"/>
      <c r="F138" s="36"/>
      <c r="G138" s="36"/>
      <c r="H138" s="36"/>
      <c r="I138" s="36"/>
      <c r="J138" s="36"/>
      <c r="K138" s="37"/>
      <c r="L138" s="139"/>
    </row>
    <row r="139" spans="1:12" ht="14.5" x14ac:dyDescent="0.35">
      <c r="A139" s="14"/>
      <c r="B139" s="15"/>
      <c r="C139" s="11"/>
      <c r="D139" s="6"/>
      <c r="E139" s="35"/>
      <c r="F139" s="36"/>
      <c r="G139" s="36"/>
      <c r="H139" s="36"/>
      <c r="I139" s="36"/>
      <c r="J139" s="36"/>
      <c r="K139" s="37"/>
      <c r="L139" s="139"/>
    </row>
    <row r="140" spans="1:12" s="73" customFormat="1" ht="15.5" x14ac:dyDescent="0.35">
      <c r="A140" s="66"/>
      <c r="B140" s="67"/>
      <c r="C140" s="68"/>
      <c r="D140" s="69" t="s">
        <v>32</v>
      </c>
      <c r="E140" s="70"/>
      <c r="F140" s="71">
        <f>SUM(F133:F139)</f>
        <v>530</v>
      </c>
      <c r="G140" s="71">
        <f>SUM(G133:G139)</f>
        <v>16.29</v>
      </c>
      <c r="H140" s="71">
        <f>SUM(H133:H139)</f>
        <v>21.9</v>
      </c>
      <c r="I140" s="71">
        <f>SUM(I133:I139)</f>
        <v>117.01</v>
      </c>
      <c r="J140" s="71">
        <f>SUM(J133:J139)</f>
        <v>465.8</v>
      </c>
      <c r="K140" s="72"/>
      <c r="L140" s="143">
        <f>SUM(L133:L139)</f>
        <v>46.18</v>
      </c>
    </row>
    <row r="141" spans="1:12" s="102" customFormat="1" ht="14.5" x14ac:dyDescent="0.35">
      <c r="A141" s="125"/>
      <c r="B141" s="107"/>
      <c r="C141" s="108" t="s">
        <v>55</v>
      </c>
      <c r="D141" s="98" t="s">
        <v>24</v>
      </c>
      <c r="E141" s="99" t="s">
        <v>104</v>
      </c>
      <c r="F141" s="100">
        <v>200</v>
      </c>
      <c r="G141" s="100">
        <v>0.8</v>
      </c>
      <c r="H141" s="100">
        <v>0.8</v>
      </c>
      <c r="I141" s="100">
        <v>19.600000000000001</v>
      </c>
      <c r="J141" s="100">
        <v>0</v>
      </c>
      <c r="K141" s="101">
        <v>338</v>
      </c>
      <c r="L141" s="148">
        <v>20</v>
      </c>
    </row>
    <row r="142" spans="1:12" s="102" customFormat="1" ht="14.5" x14ac:dyDescent="0.35">
      <c r="A142" s="125"/>
      <c r="B142" s="107"/>
      <c r="C142" s="108"/>
      <c r="D142" s="98"/>
      <c r="E142" s="99"/>
      <c r="F142" s="100"/>
      <c r="G142" s="100"/>
      <c r="H142" s="100"/>
      <c r="I142" s="100"/>
      <c r="J142" s="100"/>
      <c r="K142" s="101"/>
      <c r="L142" s="148"/>
    </row>
    <row r="143" spans="1:12" ht="14.5" x14ac:dyDescent="0.35">
      <c r="A143" s="13">
        <f>A133</f>
        <v>2</v>
      </c>
      <c r="B143" s="13">
        <f>B133</f>
        <v>2</v>
      </c>
      <c r="C143" s="10" t="s">
        <v>25</v>
      </c>
      <c r="D143" s="121" t="s">
        <v>57</v>
      </c>
      <c r="E143" s="51" t="s">
        <v>111</v>
      </c>
      <c r="F143" s="36">
        <v>30</v>
      </c>
      <c r="G143" s="36">
        <v>0.21</v>
      </c>
      <c r="H143" s="36">
        <v>0.03</v>
      </c>
      <c r="I143" s="36">
        <v>0.56999999999999995</v>
      </c>
      <c r="J143" s="36">
        <v>3.6</v>
      </c>
      <c r="K143" s="37">
        <v>71</v>
      </c>
      <c r="L143" s="139">
        <v>1.8</v>
      </c>
    </row>
    <row r="144" spans="1:12" ht="14.5" x14ac:dyDescent="0.35">
      <c r="A144" s="14"/>
      <c r="B144" s="15"/>
      <c r="C144" s="11"/>
      <c r="D144" s="7" t="s">
        <v>26</v>
      </c>
      <c r="E144" s="51" t="s">
        <v>81</v>
      </c>
      <c r="F144" s="36">
        <v>200</v>
      </c>
      <c r="G144" s="36">
        <v>1.44</v>
      </c>
      <c r="H144" s="36">
        <v>3.94</v>
      </c>
      <c r="I144" s="36">
        <v>8.75</v>
      </c>
      <c r="J144" s="36">
        <v>83</v>
      </c>
      <c r="K144" s="37">
        <v>82</v>
      </c>
      <c r="L144" s="139">
        <f>2+0.96+1.08+0.57+0.51+0.96+0.5+0.14+0.06</f>
        <v>6.7799999999999994</v>
      </c>
    </row>
    <row r="145" spans="1:12" ht="14.5" x14ac:dyDescent="0.35">
      <c r="A145" s="14"/>
      <c r="B145" s="15"/>
      <c r="C145" s="11"/>
      <c r="D145" s="7" t="s">
        <v>27</v>
      </c>
      <c r="E145" s="51" t="s">
        <v>112</v>
      </c>
      <c r="F145" s="36">
        <v>140</v>
      </c>
      <c r="G145" s="36">
        <v>13.65</v>
      </c>
      <c r="H145" s="36">
        <v>6.93</v>
      </c>
      <c r="I145" s="36">
        <v>5.32</v>
      </c>
      <c r="J145" s="36">
        <v>147</v>
      </c>
      <c r="K145" s="37">
        <v>229</v>
      </c>
      <c r="L145" s="139">
        <f>28.62+1.22+0.64+1.6+0.63+0.14+0.04</f>
        <v>32.89</v>
      </c>
    </row>
    <row r="146" spans="1:12" ht="14.5" x14ac:dyDescent="0.35">
      <c r="A146" s="14"/>
      <c r="B146" s="15"/>
      <c r="C146" s="11"/>
      <c r="D146" s="7" t="s">
        <v>28</v>
      </c>
      <c r="E146" s="51" t="s">
        <v>113</v>
      </c>
      <c r="F146" s="36">
        <v>150</v>
      </c>
      <c r="G146" s="36">
        <v>3.06</v>
      </c>
      <c r="H146" s="36">
        <v>4.8</v>
      </c>
      <c r="I146" s="36">
        <v>20.440000000000001</v>
      </c>
      <c r="J146" s="36">
        <v>137.25</v>
      </c>
      <c r="K146" s="37">
        <v>312</v>
      </c>
      <c r="L146" s="139">
        <f>8.62+2.54+0.04+4.73</f>
        <v>15.93</v>
      </c>
    </row>
    <row r="147" spans="1:12" ht="14.5" x14ac:dyDescent="0.35">
      <c r="A147" s="14"/>
      <c r="B147" s="15"/>
      <c r="C147" s="11"/>
      <c r="D147" s="7" t="s">
        <v>29</v>
      </c>
      <c r="E147" s="51" t="s">
        <v>114</v>
      </c>
      <c r="F147" s="36">
        <v>200</v>
      </c>
      <c r="G147" s="36">
        <v>0.31</v>
      </c>
      <c r="H147" s="36">
        <v>0</v>
      </c>
      <c r="I147" s="36">
        <v>39.4</v>
      </c>
      <c r="J147" s="36">
        <v>160</v>
      </c>
      <c r="K147" s="37">
        <v>359</v>
      </c>
      <c r="L147" s="139">
        <f>2.8+1.05+1.1</f>
        <v>4.9499999999999993</v>
      </c>
    </row>
    <row r="148" spans="1:12" ht="14.5" x14ac:dyDescent="0.35">
      <c r="A148" s="14"/>
      <c r="B148" s="15"/>
      <c r="C148" s="11"/>
      <c r="D148" s="7" t="s">
        <v>30</v>
      </c>
      <c r="E148" s="51" t="s">
        <v>62</v>
      </c>
      <c r="F148" s="36">
        <v>20</v>
      </c>
      <c r="G148" s="36">
        <v>1.58</v>
      </c>
      <c r="H148" s="36">
        <v>0.2</v>
      </c>
      <c r="I148" s="36">
        <v>9.66</v>
      </c>
      <c r="J148" s="36">
        <v>46.76</v>
      </c>
      <c r="K148" s="53" t="s">
        <v>63</v>
      </c>
      <c r="L148" s="139">
        <v>1.6</v>
      </c>
    </row>
    <row r="149" spans="1:12" ht="14.5" x14ac:dyDescent="0.35">
      <c r="A149" s="14"/>
      <c r="B149" s="15"/>
      <c r="C149" s="11"/>
      <c r="D149" s="7" t="s">
        <v>31</v>
      </c>
      <c r="E149" s="51" t="s">
        <v>64</v>
      </c>
      <c r="F149" s="36">
        <v>30</v>
      </c>
      <c r="G149" s="36">
        <v>1.68</v>
      </c>
      <c r="H149" s="36">
        <v>0.33</v>
      </c>
      <c r="I149" s="36">
        <v>14.82</v>
      </c>
      <c r="J149" s="36">
        <v>68.97</v>
      </c>
      <c r="K149" s="53" t="s">
        <v>63</v>
      </c>
      <c r="L149" s="139">
        <v>3.26</v>
      </c>
    </row>
    <row r="150" spans="1:12" ht="14.5" x14ac:dyDescent="0.35">
      <c r="A150" s="14"/>
      <c r="B150" s="15"/>
      <c r="C150" s="11"/>
      <c r="D150" s="6"/>
      <c r="E150" s="35"/>
      <c r="F150" s="36"/>
      <c r="G150" s="36"/>
      <c r="H150" s="36"/>
      <c r="I150" s="36"/>
      <c r="J150" s="36"/>
      <c r="K150" s="37"/>
      <c r="L150" s="139"/>
    </row>
    <row r="151" spans="1:12" ht="14.5" x14ac:dyDescent="0.35">
      <c r="A151" s="14"/>
      <c r="B151" s="15"/>
      <c r="C151" s="11"/>
      <c r="D151" s="6"/>
      <c r="E151" s="35"/>
      <c r="F151" s="36"/>
      <c r="G151" s="36"/>
      <c r="H151" s="36"/>
      <c r="I151" s="36"/>
      <c r="J151" s="36"/>
      <c r="K151" s="37"/>
      <c r="L151" s="139"/>
    </row>
    <row r="152" spans="1:12" s="73" customFormat="1" ht="15.5" x14ac:dyDescent="0.35">
      <c r="A152" s="66"/>
      <c r="B152" s="67"/>
      <c r="C152" s="68"/>
      <c r="D152" s="69" t="s">
        <v>32</v>
      </c>
      <c r="E152" s="70"/>
      <c r="F152" s="71">
        <f>SUM(F143:F151)</f>
        <v>770</v>
      </c>
      <c r="G152" s="71">
        <f t="shared" ref="G152:J152" si="34">SUM(G143:G151)</f>
        <v>21.93</v>
      </c>
      <c r="H152" s="71">
        <f t="shared" si="34"/>
        <v>16.229999999999997</v>
      </c>
      <c r="I152" s="71">
        <f t="shared" si="34"/>
        <v>98.95999999999998</v>
      </c>
      <c r="J152" s="71">
        <f t="shared" si="34"/>
        <v>646.58000000000004</v>
      </c>
      <c r="K152" s="72"/>
      <c r="L152" s="143">
        <f t="shared" ref="L152" si="35">SUM(L143:L151)</f>
        <v>67.209999999999994</v>
      </c>
    </row>
    <row r="153" spans="1:12" s="124" customFormat="1" ht="15.5" x14ac:dyDescent="0.35">
      <c r="A153" s="126">
        <f>A133</f>
        <v>2</v>
      </c>
      <c r="B153" s="126">
        <f>B133</f>
        <v>2</v>
      </c>
      <c r="C153" s="131" t="s">
        <v>4</v>
      </c>
      <c r="D153" s="132"/>
      <c r="E153" s="76"/>
      <c r="F153" s="77">
        <f>F152+F141+F140</f>
        <v>1500</v>
      </c>
      <c r="G153" s="77">
        <f t="shared" ref="G153:J153" si="36">G152+G141+G140</f>
        <v>39.019999999999996</v>
      </c>
      <c r="H153" s="77">
        <f t="shared" si="36"/>
        <v>38.929999999999993</v>
      </c>
      <c r="I153" s="77">
        <f t="shared" si="36"/>
        <v>235.57</v>
      </c>
      <c r="J153" s="77">
        <f t="shared" si="36"/>
        <v>1112.3800000000001</v>
      </c>
      <c r="K153" s="77"/>
      <c r="L153" s="127">
        <f t="shared" ref="L153" si="37">L140+L152</f>
        <v>113.38999999999999</v>
      </c>
    </row>
    <row r="154" spans="1:12" ht="25" x14ac:dyDescent="0.35">
      <c r="A154" s="19">
        <v>2</v>
      </c>
      <c r="B154" s="20">
        <v>3</v>
      </c>
      <c r="C154" s="21" t="s">
        <v>20</v>
      </c>
      <c r="D154" s="5" t="s">
        <v>21</v>
      </c>
      <c r="E154" s="48" t="s">
        <v>115</v>
      </c>
      <c r="F154" s="33">
        <v>155</v>
      </c>
      <c r="G154" s="33">
        <f>5.55+2.07</f>
        <v>7.6199999999999992</v>
      </c>
      <c r="H154" s="33">
        <f>15.55+3.24</f>
        <v>18.79</v>
      </c>
      <c r="I154" s="33">
        <f>0.25+9.43</f>
        <v>9.68</v>
      </c>
      <c r="J154" s="33">
        <f>164+75.1</f>
        <v>239.1</v>
      </c>
      <c r="K154" s="49" t="s">
        <v>116</v>
      </c>
      <c r="L154" s="140">
        <f>12.75+4.5+6.88+3.15+0.11+0.25+0.96+0.05+0.21+0.03</f>
        <v>28.89</v>
      </c>
    </row>
    <row r="155" spans="1:12" ht="14.5" x14ac:dyDescent="0.35">
      <c r="A155" s="22"/>
      <c r="B155" s="15"/>
      <c r="C155" s="11"/>
      <c r="D155" s="7" t="s">
        <v>22</v>
      </c>
      <c r="E155" s="51" t="s">
        <v>117</v>
      </c>
      <c r="F155" s="36">
        <v>217</v>
      </c>
      <c r="G155" s="36">
        <v>0.13</v>
      </c>
      <c r="H155" s="36">
        <v>0.02</v>
      </c>
      <c r="I155" s="36">
        <v>15.2</v>
      </c>
      <c r="J155" s="36">
        <v>62</v>
      </c>
      <c r="K155" s="37">
        <v>377</v>
      </c>
      <c r="L155" s="139">
        <f>0.23+0.7+1.6</f>
        <v>2.5300000000000002</v>
      </c>
    </row>
    <row r="156" spans="1:12" ht="14.5" x14ac:dyDescent="0.35">
      <c r="A156" s="22"/>
      <c r="B156" s="15"/>
      <c r="C156" s="11"/>
      <c r="D156" s="7" t="s">
        <v>23</v>
      </c>
      <c r="E156" s="35" t="s">
        <v>39</v>
      </c>
      <c r="F156" s="36">
        <v>40</v>
      </c>
      <c r="G156" s="36">
        <v>3.16</v>
      </c>
      <c r="H156" s="36">
        <v>0.4</v>
      </c>
      <c r="I156" s="36">
        <v>19.32</v>
      </c>
      <c r="J156" s="36">
        <v>93.52</v>
      </c>
      <c r="K156" s="53" t="s">
        <v>63</v>
      </c>
      <c r="L156" s="139">
        <v>3.2</v>
      </c>
    </row>
    <row r="157" spans="1:12" ht="15.75" customHeight="1" x14ac:dyDescent="0.35">
      <c r="A157" s="22"/>
      <c r="B157" s="15"/>
      <c r="C157" s="11"/>
      <c r="D157" s="121" t="s">
        <v>46</v>
      </c>
      <c r="E157" s="51" t="s">
        <v>67</v>
      </c>
      <c r="F157" s="36">
        <v>10</v>
      </c>
      <c r="G157" s="36">
        <v>0.08</v>
      </c>
      <c r="H157" s="36">
        <v>7.25</v>
      </c>
      <c r="I157" s="36">
        <v>0.13</v>
      </c>
      <c r="J157" s="36">
        <v>66</v>
      </c>
      <c r="K157" s="37">
        <v>14</v>
      </c>
      <c r="L157" s="139">
        <v>9</v>
      </c>
    </row>
    <row r="158" spans="1:12" ht="15.75" customHeight="1" x14ac:dyDescent="0.35">
      <c r="A158" s="22"/>
      <c r="B158" s="15"/>
      <c r="C158" s="11"/>
      <c r="D158" s="121" t="s">
        <v>95</v>
      </c>
      <c r="E158" s="51" t="s">
        <v>96</v>
      </c>
      <c r="F158" s="36">
        <v>40</v>
      </c>
      <c r="G158" s="36">
        <v>5.08</v>
      </c>
      <c r="H158" s="36">
        <v>4.5999999999999996</v>
      </c>
      <c r="I158" s="36">
        <v>0.28000000000000003</v>
      </c>
      <c r="J158" s="36">
        <v>63</v>
      </c>
      <c r="K158" s="37">
        <v>209</v>
      </c>
      <c r="L158" s="139">
        <v>10</v>
      </c>
    </row>
    <row r="159" spans="1:12" ht="14.5" x14ac:dyDescent="0.35">
      <c r="A159" s="22"/>
      <c r="B159" s="15"/>
      <c r="C159" s="11"/>
      <c r="D159" s="119" t="s">
        <v>40</v>
      </c>
      <c r="E159" s="51" t="s">
        <v>94</v>
      </c>
      <c r="F159" s="36">
        <v>50</v>
      </c>
      <c r="G159" s="36">
        <v>7.5</v>
      </c>
      <c r="H159" s="36">
        <v>4</v>
      </c>
      <c r="I159" s="36">
        <v>5.75</v>
      </c>
      <c r="J159" s="36">
        <v>89</v>
      </c>
      <c r="K159" s="53" t="s">
        <v>63</v>
      </c>
      <c r="L159" s="139">
        <v>2.5</v>
      </c>
    </row>
    <row r="160" spans="1:12" ht="14.5" x14ac:dyDescent="0.35">
      <c r="A160" s="22"/>
      <c r="B160" s="15"/>
      <c r="C160" s="11"/>
      <c r="D160" s="6"/>
      <c r="E160" s="35"/>
      <c r="F160" s="36"/>
      <c r="G160" s="36"/>
      <c r="H160" s="36"/>
      <c r="I160" s="36"/>
      <c r="J160" s="36"/>
      <c r="K160" s="37"/>
      <c r="L160" s="139"/>
    </row>
    <row r="161" spans="1:12" s="102" customFormat="1" ht="14.5" x14ac:dyDescent="0.35">
      <c r="A161" s="95"/>
      <c r="B161" s="96"/>
      <c r="C161" s="97"/>
      <c r="D161" s="98" t="s">
        <v>32</v>
      </c>
      <c r="E161" s="99"/>
      <c r="F161" s="100">
        <f>SUM(F154:F160)</f>
        <v>512</v>
      </c>
      <c r="G161" s="100">
        <f>SUM(G154:G160)</f>
        <v>23.57</v>
      </c>
      <c r="H161" s="100">
        <f>SUM(H154:H160)</f>
        <v>35.059999999999995</v>
      </c>
      <c r="I161" s="100">
        <f>SUM(I154:I160)</f>
        <v>50.360000000000007</v>
      </c>
      <c r="J161" s="100">
        <f>SUM(J154:J160)</f>
        <v>612.62</v>
      </c>
      <c r="K161" s="101"/>
      <c r="L161" s="148">
        <f>SUM(L154:L160)</f>
        <v>56.120000000000005</v>
      </c>
    </row>
    <row r="162" spans="1:12" s="102" customFormat="1" ht="14.5" x14ac:dyDescent="0.35">
      <c r="A162" s="106"/>
      <c r="B162" s="107"/>
      <c r="C162" s="108" t="s">
        <v>55</v>
      </c>
      <c r="D162" s="98" t="s">
        <v>24</v>
      </c>
      <c r="E162" s="99" t="s">
        <v>118</v>
      </c>
      <c r="F162" s="100">
        <v>200</v>
      </c>
      <c r="G162" s="100">
        <v>3</v>
      </c>
      <c r="H162" s="100">
        <v>1</v>
      </c>
      <c r="I162" s="100">
        <v>42</v>
      </c>
      <c r="J162" s="100">
        <v>0</v>
      </c>
      <c r="K162" s="101">
        <v>338</v>
      </c>
      <c r="L162" s="148">
        <v>36</v>
      </c>
    </row>
    <row r="163" spans="1:12" ht="14.5" x14ac:dyDescent="0.35">
      <c r="A163" s="25">
        <f>A154</f>
        <v>2</v>
      </c>
      <c r="B163" s="13">
        <f>B154</f>
        <v>3</v>
      </c>
      <c r="C163" s="10" t="s">
        <v>25</v>
      </c>
      <c r="D163" s="121" t="s">
        <v>79</v>
      </c>
      <c r="E163" s="51" t="s">
        <v>99</v>
      </c>
      <c r="F163" s="36">
        <v>30</v>
      </c>
      <c r="G163" s="36">
        <v>0.47</v>
      </c>
      <c r="H163" s="36">
        <v>1.81</v>
      </c>
      <c r="I163" s="36">
        <v>2.64</v>
      </c>
      <c r="J163" s="36">
        <v>28.71</v>
      </c>
      <c r="K163" s="37">
        <v>49</v>
      </c>
      <c r="L163" s="139">
        <f>0.45+0.25+0.2+2.1+1.49+0.11+0.01+0.23</f>
        <v>4.8400000000000007</v>
      </c>
    </row>
    <row r="164" spans="1:12" ht="14.5" x14ac:dyDescent="0.35">
      <c r="A164" s="22"/>
      <c r="B164" s="15"/>
      <c r="C164" s="11"/>
      <c r="D164" s="7" t="s">
        <v>26</v>
      </c>
      <c r="E164" s="51" t="s">
        <v>119</v>
      </c>
      <c r="F164" s="36">
        <v>200</v>
      </c>
      <c r="G164" s="36">
        <v>1.76</v>
      </c>
      <c r="H164" s="36">
        <v>2.2200000000000002</v>
      </c>
      <c r="I164" s="36">
        <v>12.31</v>
      </c>
      <c r="J164" s="36">
        <v>84.8</v>
      </c>
      <c r="K164" s="37">
        <v>104</v>
      </c>
      <c r="L164" s="139">
        <f>5.38+0.45+0.51+0.32+0.25+0.03+12.6+0.17+0.55+0.01</f>
        <v>20.270000000000003</v>
      </c>
    </row>
    <row r="165" spans="1:12" ht="14.5" x14ac:dyDescent="0.35">
      <c r="A165" s="22"/>
      <c r="B165" s="15"/>
      <c r="C165" s="11"/>
      <c r="D165" s="7" t="s">
        <v>27</v>
      </c>
      <c r="E165" s="51" t="s">
        <v>120</v>
      </c>
      <c r="F165" s="36">
        <v>120</v>
      </c>
      <c r="G165" s="36">
        <v>17.13</v>
      </c>
      <c r="H165" s="36">
        <v>15</v>
      </c>
      <c r="I165" s="36">
        <v>2.94</v>
      </c>
      <c r="J165" s="36">
        <v>213</v>
      </c>
      <c r="K165" s="37">
        <v>228</v>
      </c>
      <c r="L165" s="139">
        <f>33.35+0.24+0.05+2.5+0.09+0.01</f>
        <v>36.24</v>
      </c>
    </row>
    <row r="166" spans="1:12" ht="14.5" x14ac:dyDescent="0.35">
      <c r="A166" s="22"/>
      <c r="B166" s="15"/>
      <c r="C166" s="11"/>
      <c r="D166" s="7" t="s">
        <v>28</v>
      </c>
      <c r="E166" s="51" t="s">
        <v>102</v>
      </c>
      <c r="F166" s="36">
        <v>150</v>
      </c>
      <c r="G166" s="36">
        <v>3.65</v>
      </c>
      <c r="H166" s="36">
        <v>5.37</v>
      </c>
      <c r="I166" s="36">
        <v>36.68</v>
      </c>
      <c r="J166" s="36">
        <v>209.7</v>
      </c>
      <c r="K166" s="37">
        <v>304</v>
      </c>
      <c r="L166" s="139">
        <f>5.35+0.09+6.08</f>
        <v>11.52</v>
      </c>
    </row>
    <row r="167" spans="1:12" ht="14.5" x14ac:dyDescent="0.35">
      <c r="A167" s="22"/>
      <c r="B167" s="15"/>
      <c r="C167" s="11"/>
      <c r="D167" s="7" t="s">
        <v>29</v>
      </c>
      <c r="E167" s="51" t="s">
        <v>83</v>
      </c>
      <c r="F167" s="36">
        <v>200</v>
      </c>
      <c r="G167" s="36">
        <v>0.66</v>
      </c>
      <c r="H167" s="36">
        <v>0.09</v>
      </c>
      <c r="I167" s="36">
        <v>32</v>
      </c>
      <c r="J167" s="36">
        <v>132.80000000000001</v>
      </c>
      <c r="K167" s="37">
        <v>349</v>
      </c>
      <c r="L167" s="139">
        <f>1.98+1.05</f>
        <v>3.0300000000000002</v>
      </c>
    </row>
    <row r="168" spans="1:12" ht="14.5" x14ac:dyDescent="0.35">
      <c r="A168" s="22"/>
      <c r="B168" s="15"/>
      <c r="C168" s="11"/>
      <c r="D168" s="7" t="s">
        <v>30</v>
      </c>
      <c r="E168" s="51" t="s">
        <v>62</v>
      </c>
      <c r="F168" s="36">
        <v>20</v>
      </c>
      <c r="G168" s="36">
        <v>1.58</v>
      </c>
      <c r="H168" s="36">
        <v>0.2</v>
      </c>
      <c r="I168" s="36">
        <v>9.66</v>
      </c>
      <c r="J168" s="36">
        <v>46.76</v>
      </c>
      <c r="K168" s="53" t="s">
        <v>63</v>
      </c>
      <c r="L168" s="139">
        <v>1.6</v>
      </c>
    </row>
    <row r="169" spans="1:12" ht="14.5" x14ac:dyDescent="0.35">
      <c r="A169" s="22"/>
      <c r="B169" s="15"/>
      <c r="C169" s="11"/>
      <c r="D169" s="7" t="s">
        <v>31</v>
      </c>
      <c r="E169" s="51" t="s">
        <v>64</v>
      </c>
      <c r="F169" s="36">
        <v>30</v>
      </c>
      <c r="G169" s="36">
        <v>1.68</v>
      </c>
      <c r="H169" s="36">
        <v>0.33</v>
      </c>
      <c r="I169" s="36">
        <v>14.82</v>
      </c>
      <c r="J169" s="36">
        <v>68.97</v>
      </c>
      <c r="K169" s="53" t="s">
        <v>63</v>
      </c>
      <c r="L169" s="139">
        <v>3.26</v>
      </c>
    </row>
    <row r="170" spans="1:12" ht="14.5" x14ac:dyDescent="0.35">
      <c r="A170" s="22"/>
      <c r="B170" s="15"/>
      <c r="C170" s="11"/>
      <c r="D170" s="6"/>
      <c r="E170" s="35"/>
      <c r="F170" s="36"/>
      <c r="G170" s="36"/>
      <c r="H170" s="36"/>
      <c r="I170" s="36"/>
      <c r="J170" s="36"/>
      <c r="K170" s="37"/>
      <c r="L170" s="139"/>
    </row>
    <row r="171" spans="1:12" ht="14.5" x14ac:dyDescent="0.35">
      <c r="A171" s="22"/>
      <c r="B171" s="15"/>
      <c r="C171" s="11"/>
      <c r="D171" s="6"/>
      <c r="E171" s="35"/>
      <c r="F171" s="36"/>
      <c r="G171" s="36"/>
      <c r="H171" s="36"/>
      <c r="I171" s="36"/>
      <c r="J171" s="36"/>
      <c r="K171" s="37"/>
      <c r="L171" s="139"/>
    </row>
    <row r="172" spans="1:12" s="73" customFormat="1" ht="15.5" x14ac:dyDescent="0.35">
      <c r="A172" s="78"/>
      <c r="B172" s="67"/>
      <c r="C172" s="68"/>
      <c r="D172" s="69" t="s">
        <v>32</v>
      </c>
      <c r="E172" s="70"/>
      <c r="F172" s="71">
        <f>SUM(F163:F171)</f>
        <v>750</v>
      </c>
      <c r="G172" s="71">
        <f t="shared" ref="G172:J172" si="38">SUM(G163:G171)</f>
        <v>26.93</v>
      </c>
      <c r="H172" s="71">
        <f t="shared" si="38"/>
        <v>25.02</v>
      </c>
      <c r="I172" s="71">
        <f t="shared" si="38"/>
        <v>111.04999999999998</v>
      </c>
      <c r="J172" s="71">
        <f t="shared" si="38"/>
        <v>784.74</v>
      </c>
      <c r="K172" s="72"/>
      <c r="L172" s="143">
        <f t="shared" ref="L172" si="39">SUM(L163:L171)</f>
        <v>80.760000000000005</v>
      </c>
    </row>
    <row r="173" spans="1:12" s="124" customFormat="1" ht="16" thickBot="1" x14ac:dyDescent="0.4">
      <c r="A173" s="122">
        <f>A154</f>
        <v>2</v>
      </c>
      <c r="B173" s="123">
        <f>B154</f>
        <v>3</v>
      </c>
      <c r="C173" s="131" t="s">
        <v>4</v>
      </c>
      <c r="D173" s="132"/>
      <c r="E173" s="76"/>
      <c r="F173" s="77">
        <f>F172+F162+F161</f>
        <v>1462</v>
      </c>
      <c r="G173" s="127">
        <f t="shared" ref="G173:J173" si="40">G172+G162+G161</f>
        <v>53.5</v>
      </c>
      <c r="H173" s="77">
        <f t="shared" si="40"/>
        <v>61.08</v>
      </c>
      <c r="I173" s="77">
        <f t="shared" si="40"/>
        <v>203.41</v>
      </c>
      <c r="J173" s="77">
        <f t="shared" si="40"/>
        <v>1397.3600000000001</v>
      </c>
      <c r="K173" s="77"/>
      <c r="L173" s="127">
        <f t="shared" ref="L173" si="41">L161+L172</f>
        <v>136.88</v>
      </c>
    </row>
    <row r="174" spans="1:12" ht="14.5" x14ac:dyDescent="0.35">
      <c r="A174" s="19">
        <v>2</v>
      </c>
      <c r="B174" s="20">
        <v>4</v>
      </c>
      <c r="C174" s="21" t="s">
        <v>20</v>
      </c>
      <c r="D174" s="5" t="s">
        <v>21</v>
      </c>
      <c r="E174" s="51" t="s">
        <v>121</v>
      </c>
      <c r="F174" s="36">
        <v>170</v>
      </c>
      <c r="G174" s="36">
        <v>12.96</v>
      </c>
      <c r="H174" s="36">
        <v>12.48</v>
      </c>
      <c r="I174" s="36">
        <v>72.58</v>
      </c>
      <c r="J174" s="128">
        <v>454</v>
      </c>
      <c r="K174" s="37">
        <v>401</v>
      </c>
      <c r="L174" s="139">
        <f>3.39+1.05+9.06+0.3+0.21+0.04+1.13+5.4</f>
        <v>20.58</v>
      </c>
    </row>
    <row r="175" spans="1:12" ht="14.5" x14ac:dyDescent="0.35">
      <c r="A175" s="22"/>
      <c r="B175" s="15"/>
      <c r="C175" s="11"/>
      <c r="D175" s="7" t="s">
        <v>22</v>
      </c>
      <c r="E175" s="51" t="s">
        <v>122</v>
      </c>
      <c r="F175" s="36">
        <v>200</v>
      </c>
      <c r="G175" s="36">
        <v>3.17</v>
      </c>
      <c r="H175" s="36">
        <v>2.68</v>
      </c>
      <c r="I175" s="36">
        <v>15.95</v>
      </c>
      <c r="J175" s="36">
        <v>100.6</v>
      </c>
      <c r="K175" s="37">
        <v>379</v>
      </c>
      <c r="L175" s="139">
        <f>2.25+0.7+10.72</f>
        <v>13.670000000000002</v>
      </c>
    </row>
    <row r="176" spans="1:12" ht="14.5" x14ac:dyDescent="0.35">
      <c r="A176" s="22"/>
      <c r="B176" s="15"/>
      <c r="C176" s="11"/>
      <c r="D176" s="7" t="s">
        <v>23</v>
      </c>
      <c r="E176" s="35"/>
      <c r="F176" s="36"/>
      <c r="G176" s="36"/>
      <c r="H176" s="36"/>
      <c r="I176" s="36"/>
      <c r="J176" s="36"/>
      <c r="K176" s="37"/>
      <c r="L176" s="139"/>
    </row>
    <row r="177" spans="1:12" ht="14.5" x14ac:dyDescent="0.35">
      <c r="A177" s="22"/>
      <c r="B177" s="15"/>
      <c r="C177" s="11"/>
      <c r="D177" s="6" t="s">
        <v>43</v>
      </c>
      <c r="E177" s="35" t="s">
        <v>44</v>
      </c>
      <c r="F177" s="36">
        <v>100</v>
      </c>
      <c r="G177" s="36">
        <v>4.0999999999999996</v>
      </c>
      <c r="H177" s="36">
        <v>1.5</v>
      </c>
      <c r="I177" s="36">
        <v>5.9</v>
      </c>
      <c r="J177" s="36">
        <v>53.5</v>
      </c>
      <c r="K177" s="37">
        <v>0</v>
      </c>
      <c r="L177" s="139">
        <v>29</v>
      </c>
    </row>
    <row r="178" spans="1:12" ht="14.5" x14ac:dyDescent="0.35">
      <c r="A178" s="22"/>
      <c r="B178" s="15"/>
      <c r="C178" s="11"/>
      <c r="D178" s="119" t="s">
        <v>73</v>
      </c>
      <c r="E178" s="51" t="s">
        <v>123</v>
      </c>
      <c r="F178" s="36">
        <v>50</v>
      </c>
      <c r="G178" s="36">
        <v>4.0999999999999996</v>
      </c>
      <c r="H178" s="36">
        <v>2.5</v>
      </c>
      <c r="I178" s="36">
        <v>5.9</v>
      </c>
      <c r="J178" s="128">
        <v>57</v>
      </c>
      <c r="K178" s="37">
        <v>3</v>
      </c>
      <c r="L178" s="139">
        <f>9.6+4.5+2.4</f>
        <v>16.5</v>
      </c>
    </row>
    <row r="179" spans="1:12" ht="14.5" x14ac:dyDescent="0.35">
      <c r="A179" s="22"/>
      <c r="B179" s="15"/>
      <c r="C179" s="11"/>
      <c r="D179" s="6"/>
      <c r="E179" s="35"/>
      <c r="F179" s="36"/>
      <c r="G179" s="36"/>
      <c r="H179" s="36"/>
      <c r="I179" s="36"/>
      <c r="J179" s="36"/>
      <c r="K179" s="37"/>
      <c r="L179" s="139"/>
    </row>
    <row r="180" spans="1:12" s="102" customFormat="1" ht="14.5" x14ac:dyDescent="0.35">
      <c r="A180" s="95"/>
      <c r="B180" s="96"/>
      <c r="C180" s="97"/>
      <c r="D180" s="98" t="s">
        <v>32</v>
      </c>
      <c r="E180" s="99"/>
      <c r="F180" s="100">
        <f>SUM(F174:F179)</f>
        <v>520</v>
      </c>
      <c r="G180" s="100">
        <f>SUM(G174:G179)</f>
        <v>24.330000000000005</v>
      </c>
      <c r="H180" s="100">
        <f>SUM(H174:H179)</f>
        <v>19.16</v>
      </c>
      <c r="I180" s="100">
        <f>SUM(I174:I179)</f>
        <v>100.33000000000001</v>
      </c>
      <c r="J180" s="100">
        <f>SUM(J174:J179)</f>
        <v>665.1</v>
      </c>
      <c r="K180" s="101"/>
      <c r="L180" s="148">
        <f>SUM(L174:L179)</f>
        <v>79.75</v>
      </c>
    </row>
    <row r="181" spans="1:12" s="102" customFormat="1" ht="14.5" x14ac:dyDescent="0.35">
      <c r="A181" s="106"/>
      <c r="B181" s="107"/>
      <c r="C181" s="108" t="s">
        <v>55</v>
      </c>
      <c r="D181" s="98" t="s">
        <v>24</v>
      </c>
      <c r="E181" s="99" t="s">
        <v>78</v>
      </c>
      <c r="F181" s="100">
        <v>200</v>
      </c>
      <c r="G181" s="100">
        <v>0.8</v>
      </c>
      <c r="H181" s="100">
        <v>0.8</v>
      </c>
      <c r="I181" s="100">
        <v>19.600000000000001</v>
      </c>
      <c r="J181" s="100">
        <v>0</v>
      </c>
      <c r="K181" s="101">
        <v>338</v>
      </c>
      <c r="L181" s="148">
        <v>200</v>
      </c>
    </row>
    <row r="182" spans="1:12" ht="14.5" x14ac:dyDescent="0.35">
      <c r="A182" s="25">
        <f>A174</f>
        <v>2</v>
      </c>
      <c r="B182" s="13">
        <f>B174</f>
        <v>4</v>
      </c>
      <c r="C182" s="10" t="s">
        <v>25</v>
      </c>
      <c r="D182" s="121" t="s">
        <v>53</v>
      </c>
      <c r="E182" s="51" t="s">
        <v>58</v>
      </c>
      <c r="F182" s="36">
        <v>30</v>
      </c>
      <c r="G182" s="36">
        <v>0.33</v>
      </c>
      <c r="H182" s="36">
        <v>0.06</v>
      </c>
      <c r="I182" s="36">
        <v>1.1399999999999999</v>
      </c>
      <c r="J182" s="36">
        <v>6.6</v>
      </c>
      <c r="K182" s="37">
        <v>71</v>
      </c>
      <c r="L182" s="139">
        <v>5.04</v>
      </c>
    </row>
    <row r="183" spans="1:12" ht="14.5" x14ac:dyDescent="0.35">
      <c r="A183" s="22"/>
      <c r="B183" s="15"/>
      <c r="C183" s="11"/>
      <c r="D183" s="7" t="s">
        <v>26</v>
      </c>
      <c r="E183" s="51" t="s">
        <v>124</v>
      </c>
      <c r="F183" s="36">
        <v>200</v>
      </c>
      <c r="G183" s="36">
        <v>2.85</v>
      </c>
      <c r="H183" s="36">
        <v>4.09</v>
      </c>
      <c r="I183" s="36">
        <v>11.33</v>
      </c>
      <c r="J183" s="36">
        <v>102.2</v>
      </c>
      <c r="K183" s="37">
        <v>84</v>
      </c>
      <c r="L183" s="139">
        <f>2+1.34+1.8+0.46+0.54+0.96+0.5+0.08+0.04</f>
        <v>7.72</v>
      </c>
    </row>
    <row r="184" spans="1:12" ht="25" x14ac:dyDescent="0.35">
      <c r="A184" s="22"/>
      <c r="B184" s="15"/>
      <c r="C184" s="11"/>
      <c r="D184" s="7" t="s">
        <v>27</v>
      </c>
      <c r="E184" s="51" t="s">
        <v>125</v>
      </c>
      <c r="F184" s="60">
        <v>120</v>
      </c>
      <c r="G184" s="36">
        <v>8.5399999999999991</v>
      </c>
      <c r="H184" s="36">
        <v>9.5500000000000007</v>
      </c>
      <c r="I184" s="36">
        <v>11.18</v>
      </c>
      <c r="J184" s="36">
        <v>164.73</v>
      </c>
      <c r="K184" s="37">
        <v>278</v>
      </c>
      <c r="L184" s="139">
        <f>22.52+0.96+1.91+0.02+0.5+0.24+0.56+2.5+0.09+0.48+0.01</f>
        <v>29.79</v>
      </c>
    </row>
    <row r="185" spans="1:12" ht="14.5" x14ac:dyDescent="0.35">
      <c r="A185" s="22"/>
      <c r="B185" s="15"/>
      <c r="C185" s="11"/>
      <c r="D185" s="7" t="s">
        <v>28</v>
      </c>
      <c r="E185" s="51" t="s">
        <v>71</v>
      </c>
      <c r="F185" s="36">
        <v>150</v>
      </c>
      <c r="G185" s="36">
        <v>4.58</v>
      </c>
      <c r="H185" s="36">
        <v>5</v>
      </c>
      <c r="I185" s="36">
        <v>20.52</v>
      </c>
      <c r="J185" s="36">
        <v>145.5</v>
      </c>
      <c r="K185" s="37">
        <v>303</v>
      </c>
      <c r="L185" s="139">
        <f>2.91+4.77+0.04</f>
        <v>7.72</v>
      </c>
    </row>
    <row r="186" spans="1:12" ht="14.5" x14ac:dyDescent="0.35">
      <c r="A186" s="22"/>
      <c r="B186" s="15"/>
      <c r="C186" s="11"/>
      <c r="D186" s="7" t="s">
        <v>29</v>
      </c>
      <c r="E186" s="51" t="s">
        <v>72</v>
      </c>
      <c r="F186" s="36">
        <v>200</v>
      </c>
      <c r="G186" s="36">
        <v>0.16</v>
      </c>
      <c r="H186" s="36">
        <v>0.16</v>
      </c>
      <c r="I186" s="36">
        <v>27.88</v>
      </c>
      <c r="J186" s="36">
        <v>114.6</v>
      </c>
      <c r="K186" s="37">
        <v>342</v>
      </c>
      <c r="L186" s="139">
        <v>5.59</v>
      </c>
    </row>
    <row r="187" spans="1:12" ht="14.5" x14ac:dyDescent="0.35">
      <c r="A187" s="22"/>
      <c r="B187" s="15"/>
      <c r="C187" s="11"/>
      <c r="D187" s="7" t="s">
        <v>30</v>
      </c>
      <c r="E187" s="51" t="s">
        <v>62</v>
      </c>
      <c r="F187" s="36">
        <v>20</v>
      </c>
      <c r="G187" s="36">
        <v>1.58</v>
      </c>
      <c r="H187" s="36">
        <v>0.2</v>
      </c>
      <c r="I187" s="36">
        <v>9.66</v>
      </c>
      <c r="J187" s="36">
        <v>46.76</v>
      </c>
      <c r="K187" s="53" t="s">
        <v>63</v>
      </c>
      <c r="L187" s="139">
        <v>1.6</v>
      </c>
    </row>
    <row r="188" spans="1:12" ht="14.5" x14ac:dyDescent="0.35">
      <c r="A188" s="22"/>
      <c r="B188" s="15"/>
      <c r="C188" s="11"/>
      <c r="D188" s="7" t="s">
        <v>31</v>
      </c>
      <c r="E188" s="51" t="s">
        <v>64</v>
      </c>
      <c r="F188" s="36">
        <v>30</v>
      </c>
      <c r="G188" s="36">
        <v>1.68</v>
      </c>
      <c r="H188" s="36">
        <v>0.33</v>
      </c>
      <c r="I188" s="36">
        <v>14.82</v>
      </c>
      <c r="J188" s="36">
        <v>68.97</v>
      </c>
      <c r="K188" s="53" t="s">
        <v>63</v>
      </c>
      <c r="L188" s="139">
        <v>3.26</v>
      </c>
    </row>
    <row r="189" spans="1:12" ht="14.5" x14ac:dyDescent="0.35">
      <c r="A189" s="22"/>
      <c r="B189" s="15"/>
      <c r="C189" s="11"/>
      <c r="D189" s="6"/>
      <c r="E189" s="35"/>
      <c r="F189" s="36"/>
      <c r="G189" s="36"/>
      <c r="H189" s="36"/>
      <c r="I189" s="36"/>
      <c r="J189" s="36"/>
      <c r="K189" s="37"/>
      <c r="L189" s="139"/>
    </row>
    <row r="190" spans="1:12" ht="14.5" x14ac:dyDescent="0.35">
      <c r="A190" s="22"/>
      <c r="B190" s="15"/>
      <c r="C190" s="11"/>
      <c r="D190" s="6"/>
      <c r="E190" s="35"/>
      <c r="F190" s="36"/>
      <c r="G190" s="36"/>
      <c r="H190" s="36"/>
      <c r="I190" s="36"/>
      <c r="J190" s="36"/>
      <c r="K190" s="37"/>
      <c r="L190" s="139"/>
    </row>
    <row r="191" spans="1:12" s="102" customFormat="1" ht="14.5" x14ac:dyDescent="0.35">
      <c r="A191" s="95"/>
      <c r="B191" s="96"/>
      <c r="C191" s="97"/>
      <c r="D191" s="98" t="s">
        <v>32</v>
      </c>
      <c r="E191" s="99"/>
      <c r="F191" s="100">
        <f>SUM(F182:F190)</f>
        <v>750</v>
      </c>
      <c r="G191" s="100">
        <f t="shared" ref="G191:J191" si="42">SUM(G182:G190)</f>
        <v>19.72</v>
      </c>
      <c r="H191" s="100">
        <f t="shared" si="42"/>
        <v>19.389999999999997</v>
      </c>
      <c r="I191" s="100">
        <f t="shared" si="42"/>
        <v>96.53</v>
      </c>
      <c r="J191" s="100">
        <f t="shared" si="42"/>
        <v>649.36</v>
      </c>
      <c r="K191" s="101"/>
      <c r="L191" s="148">
        <f t="shared" ref="L191" si="43">SUM(L182:L190)</f>
        <v>60.72</v>
      </c>
    </row>
    <row r="192" spans="1:12" s="124" customFormat="1" ht="16" thickBot="1" x14ac:dyDescent="0.4">
      <c r="A192" s="122">
        <f>A174</f>
        <v>2</v>
      </c>
      <c r="B192" s="123">
        <f>B174</f>
        <v>4</v>
      </c>
      <c r="C192" s="131" t="s">
        <v>4</v>
      </c>
      <c r="D192" s="132"/>
      <c r="E192" s="76"/>
      <c r="F192" s="77">
        <f>F191+F181+F180</f>
        <v>1470</v>
      </c>
      <c r="G192" s="77">
        <f t="shared" ref="G192:J192" si="44">G191+G181+G180</f>
        <v>44.850000000000009</v>
      </c>
      <c r="H192" s="77">
        <f t="shared" si="44"/>
        <v>39.349999999999994</v>
      </c>
      <c r="I192" s="77">
        <f t="shared" si="44"/>
        <v>216.46</v>
      </c>
      <c r="J192" s="77">
        <f t="shared" si="44"/>
        <v>1314.46</v>
      </c>
      <c r="K192" s="77"/>
      <c r="L192" s="127">
        <f t="shared" ref="L192" si="45">L180+L191</f>
        <v>140.47</v>
      </c>
    </row>
    <row r="193" spans="1:12" ht="25" x14ac:dyDescent="0.35">
      <c r="A193" s="19">
        <v>2</v>
      </c>
      <c r="B193" s="20">
        <v>5</v>
      </c>
      <c r="C193" s="21" t="s">
        <v>20</v>
      </c>
      <c r="D193" s="8" t="s">
        <v>21</v>
      </c>
      <c r="E193" s="94" t="s">
        <v>126</v>
      </c>
      <c r="F193" s="45">
        <f>60+95+150</f>
        <v>305</v>
      </c>
      <c r="G193" s="45">
        <f>1.42+10.6+2.86</f>
        <v>14.879999999999999</v>
      </c>
      <c r="H193" s="45">
        <f>0.06+12.97+4.3</f>
        <v>17.330000000000002</v>
      </c>
      <c r="I193" s="45">
        <f>13.72+12.8+23</f>
        <v>49.52</v>
      </c>
      <c r="J193" s="45">
        <f>111.2+210.73+142.35</f>
        <v>464.28</v>
      </c>
      <c r="K193" s="129" t="s">
        <v>127</v>
      </c>
      <c r="L193" s="147">
        <f>2.87+0.66+2.4+0.56+0.05+17.55+0.68+1.01+0.38+0.02+0.89+0.75+4.5+10.4+4.73+0.05</f>
        <v>47.5</v>
      </c>
    </row>
    <row r="194" spans="1:12" ht="14.5" x14ac:dyDescent="0.35">
      <c r="A194" s="22"/>
      <c r="B194" s="15"/>
      <c r="C194" s="11"/>
      <c r="D194" s="8" t="s">
        <v>22</v>
      </c>
      <c r="E194" s="44" t="s">
        <v>42</v>
      </c>
      <c r="F194" s="45">
        <v>210</v>
      </c>
      <c r="G194" s="45">
        <v>7.0000000000000007E-2</v>
      </c>
      <c r="H194" s="45">
        <v>0.02</v>
      </c>
      <c r="I194" s="45">
        <v>15</v>
      </c>
      <c r="J194" s="45">
        <v>60</v>
      </c>
      <c r="K194" s="46">
        <v>376</v>
      </c>
      <c r="L194" s="147">
        <v>0.93</v>
      </c>
    </row>
    <row r="195" spans="1:12" ht="14.5" x14ac:dyDescent="0.35">
      <c r="A195" s="22"/>
      <c r="B195" s="15"/>
      <c r="C195" s="11"/>
      <c r="D195" s="8" t="s">
        <v>23</v>
      </c>
      <c r="E195" s="44" t="s">
        <v>39</v>
      </c>
      <c r="F195" s="45">
        <v>40</v>
      </c>
      <c r="G195" s="45">
        <v>3.16</v>
      </c>
      <c r="H195" s="45">
        <v>0.4</v>
      </c>
      <c r="I195" s="45">
        <v>19.32</v>
      </c>
      <c r="J195" s="45">
        <v>93.52</v>
      </c>
      <c r="K195" s="129" t="s">
        <v>63</v>
      </c>
      <c r="L195" s="147">
        <v>3.2</v>
      </c>
    </row>
    <row r="196" spans="1:12" ht="14.5" x14ac:dyDescent="0.35">
      <c r="A196" s="22"/>
      <c r="B196" s="15"/>
      <c r="C196" s="11"/>
      <c r="D196" s="121" t="s">
        <v>46</v>
      </c>
      <c r="E196" s="51" t="s">
        <v>128</v>
      </c>
      <c r="F196" s="36">
        <v>10</v>
      </c>
      <c r="G196" s="36">
        <v>0.08</v>
      </c>
      <c r="H196" s="36">
        <v>7.25</v>
      </c>
      <c r="I196" s="36">
        <v>0.13</v>
      </c>
      <c r="J196" s="36">
        <v>66</v>
      </c>
      <c r="K196" s="37">
        <v>14</v>
      </c>
      <c r="L196" s="139">
        <v>9</v>
      </c>
    </row>
    <row r="197" spans="1:12" ht="14.5" x14ac:dyDescent="0.35">
      <c r="A197" s="22"/>
      <c r="B197" s="15"/>
      <c r="C197" s="11"/>
      <c r="D197" s="7"/>
      <c r="E197" s="35"/>
      <c r="F197" s="36"/>
      <c r="G197" s="36"/>
      <c r="H197" s="36"/>
      <c r="I197" s="36"/>
      <c r="J197" s="36"/>
      <c r="K197" s="37"/>
      <c r="L197" s="139"/>
    </row>
    <row r="198" spans="1:12" ht="14.5" x14ac:dyDescent="0.35">
      <c r="A198" s="22"/>
      <c r="B198" s="15"/>
      <c r="C198" s="11"/>
      <c r="D198" s="7"/>
      <c r="E198" s="35"/>
      <c r="F198" s="36"/>
      <c r="G198" s="36"/>
      <c r="H198" s="36"/>
      <c r="I198" s="36"/>
      <c r="J198" s="36"/>
      <c r="K198" s="37"/>
      <c r="L198" s="139"/>
    </row>
    <row r="199" spans="1:12" ht="14.5" x14ac:dyDescent="0.35">
      <c r="A199" s="22"/>
      <c r="B199" s="15"/>
      <c r="C199" s="11"/>
      <c r="D199" s="6"/>
      <c r="E199" s="35"/>
      <c r="F199" s="36"/>
      <c r="G199" s="36"/>
      <c r="H199" s="36"/>
      <c r="I199" s="36"/>
      <c r="J199" s="36"/>
      <c r="K199" s="37"/>
      <c r="L199" s="139"/>
    </row>
    <row r="200" spans="1:12" ht="14.5" x14ac:dyDescent="0.35">
      <c r="A200" s="22"/>
      <c r="B200" s="15"/>
      <c r="C200" s="11"/>
      <c r="D200" s="6"/>
      <c r="E200" s="35"/>
      <c r="F200" s="36"/>
      <c r="G200" s="36"/>
      <c r="H200" s="36"/>
      <c r="I200" s="36"/>
      <c r="J200" s="36"/>
      <c r="K200" s="37"/>
      <c r="L200" s="139"/>
    </row>
    <row r="201" spans="1:12" s="102" customFormat="1" ht="15.75" customHeight="1" x14ac:dyDescent="0.35">
      <c r="A201" s="95"/>
      <c r="B201" s="96"/>
      <c r="C201" s="97"/>
      <c r="D201" s="98" t="s">
        <v>32</v>
      </c>
      <c r="E201" s="99"/>
      <c r="F201" s="100">
        <f>SUM(F193:F200)</f>
        <v>565</v>
      </c>
      <c r="G201" s="100">
        <f>SUM(G193:G200)</f>
        <v>18.189999999999998</v>
      </c>
      <c r="H201" s="100">
        <f>SUM(H193:H200)</f>
        <v>25</v>
      </c>
      <c r="I201" s="100">
        <f>SUM(I193:I200)</f>
        <v>83.97</v>
      </c>
      <c r="J201" s="100">
        <f>SUM(J193:J200)</f>
        <v>683.8</v>
      </c>
      <c r="K201" s="101"/>
      <c r="L201" s="148">
        <f>SUM(L193:L200)</f>
        <v>60.63</v>
      </c>
    </row>
    <row r="202" spans="1:12" s="102" customFormat="1" ht="15.75" customHeight="1" x14ac:dyDescent="0.35">
      <c r="A202" s="106"/>
      <c r="B202" s="107"/>
      <c r="C202" s="108" t="s">
        <v>55</v>
      </c>
      <c r="D202" s="98" t="s">
        <v>24</v>
      </c>
      <c r="E202" s="99" t="s">
        <v>118</v>
      </c>
      <c r="F202" s="100">
        <v>200</v>
      </c>
      <c r="G202" s="100">
        <v>3</v>
      </c>
      <c r="H202" s="100">
        <v>1</v>
      </c>
      <c r="I202" s="100">
        <v>42</v>
      </c>
      <c r="J202" s="100">
        <v>0</v>
      </c>
      <c r="K202" s="101">
        <v>338</v>
      </c>
      <c r="L202" s="148">
        <v>36</v>
      </c>
    </row>
    <row r="203" spans="1:12" ht="14.5" x14ac:dyDescent="0.35">
      <c r="A203" s="25">
        <f>A193</f>
        <v>2</v>
      </c>
      <c r="B203" s="13">
        <f>B193</f>
        <v>5</v>
      </c>
      <c r="C203" s="10" t="s">
        <v>25</v>
      </c>
      <c r="D203" s="121" t="s">
        <v>57</v>
      </c>
      <c r="E203" s="51" t="s">
        <v>129</v>
      </c>
      <c r="F203" s="36">
        <v>30</v>
      </c>
      <c r="G203" s="36">
        <v>0.21</v>
      </c>
      <c r="H203" s="36">
        <v>0.03</v>
      </c>
      <c r="I203" s="36">
        <v>0.56999999999999995</v>
      </c>
      <c r="J203" s="36">
        <v>3.6</v>
      </c>
      <c r="K203" s="37">
        <v>71</v>
      </c>
      <c r="L203" s="139">
        <v>1.8</v>
      </c>
    </row>
    <row r="204" spans="1:12" ht="14.5" x14ac:dyDescent="0.35">
      <c r="A204" s="22"/>
      <c r="B204" s="15"/>
      <c r="C204" s="11"/>
      <c r="D204" s="7" t="s">
        <v>26</v>
      </c>
      <c r="E204" s="51" t="s">
        <v>130</v>
      </c>
      <c r="F204" s="36">
        <v>200</v>
      </c>
      <c r="G204" s="36">
        <v>1.58</v>
      </c>
      <c r="H204" s="36">
        <v>2.17</v>
      </c>
      <c r="I204" s="36">
        <v>9.69</v>
      </c>
      <c r="J204" s="36">
        <v>68.599999999999994</v>
      </c>
      <c r="K204" s="37">
        <v>101</v>
      </c>
      <c r="L204" s="139">
        <f>4.03+0.79+0.45+0.51+0.25+0.03</f>
        <v>6.0600000000000005</v>
      </c>
    </row>
    <row r="205" spans="1:12" ht="14.5" x14ac:dyDescent="0.35">
      <c r="A205" s="22"/>
      <c r="B205" s="15"/>
      <c r="C205" s="11"/>
      <c r="D205" s="7" t="s">
        <v>27</v>
      </c>
      <c r="E205" s="51" t="s">
        <v>131</v>
      </c>
      <c r="F205" s="36">
        <v>140</v>
      </c>
      <c r="G205" s="36">
        <v>21.28</v>
      </c>
      <c r="H205" s="36">
        <v>32.340000000000003</v>
      </c>
      <c r="I205" s="36">
        <v>7.17</v>
      </c>
      <c r="J205" s="36">
        <v>406</v>
      </c>
      <c r="K205" s="37">
        <v>250</v>
      </c>
      <c r="L205" s="139">
        <f>117.2+1.54+0.88+0.16+7.67+0.03</f>
        <v>127.48</v>
      </c>
    </row>
    <row r="206" spans="1:12" ht="14.5" x14ac:dyDescent="0.35">
      <c r="A206" s="22"/>
      <c r="B206" s="15"/>
      <c r="C206" s="11"/>
      <c r="D206" s="7" t="s">
        <v>28</v>
      </c>
      <c r="E206" s="51" t="s">
        <v>132</v>
      </c>
      <c r="F206" s="36">
        <v>150</v>
      </c>
      <c r="G206" s="36">
        <v>5.52</v>
      </c>
      <c r="H206" s="36">
        <v>4.5199999999999996</v>
      </c>
      <c r="I206" s="36">
        <v>26.45</v>
      </c>
      <c r="J206" s="36">
        <v>168.45</v>
      </c>
      <c r="K206" s="37">
        <v>309</v>
      </c>
      <c r="L206" s="139">
        <f>2.03+0.07+4.5</f>
        <v>6.6</v>
      </c>
    </row>
    <row r="207" spans="1:12" ht="14.5" x14ac:dyDescent="0.35">
      <c r="A207" s="22"/>
      <c r="B207" s="15"/>
      <c r="C207" s="11"/>
      <c r="D207" s="7" t="s">
        <v>29</v>
      </c>
      <c r="E207" s="51" t="s">
        <v>83</v>
      </c>
      <c r="F207" s="36">
        <v>200</v>
      </c>
      <c r="G207" s="36">
        <v>0.66</v>
      </c>
      <c r="H207" s="36">
        <v>0.09</v>
      </c>
      <c r="I207" s="36">
        <v>32</v>
      </c>
      <c r="J207" s="36">
        <v>132.80000000000001</v>
      </c>
      <c r="K207" s="37">
        <v>349</v>
      </c>
      <c r="L207" s="139">
        <f>1.98+1.05</f>
        <v>3.0300000000000002</v>
      </c>
    </row>
    <row r="208" spans="1:12" ht="14.5" x14ac:dyDescent="0.35">
      <c r="A208" s="22"/>
      <c r="B208" s="15"/>
      <c r="C208" s="11"/>
      <c r="D208" s="7" t="s">
        <v>30</v>
      </c>
      <c r="E208" s="51" t="s">
        <v>62</v>
      </c>
      <c r="F208" s="36">
        <v>20</v>
      </c>
      <c r="G208" s="36">
        <v>1.58</v>
      </c>
      <c r="H208" s="36">
        <v>0.2</v>
      </c>
      <c r="I208" s="36">
        <v>9.66</v>
      </c>
      <c r="J208" s="36">
        <v>46.76</v>
      </c>
      <c r="K208" s="53" t="s">
        <v>63</v>
      </c>
      <c r="L208" s="139">
        <v>1.6</v>
      </c>
    </row>
    <row r="209" spans="1:12" ht="14.5" x14ac:dyDescent="0.35">
      <c r="A209" s="22"/>
      <c r="B209" s="15"/>
      <c r="C209" s="11"/>
      <c r="D209" s="7" t="s">
        <v>31</v>
      </c>
      <c r="E209" s="51" t="s">
        <v>64</v>
      </c>
      <c r="F209" s="36">
        <v>30</v>
      </c>
      <c r="G209" s="36">
        <v>1.68</v>
      </c>
      <c r="H209" s="36">
        <v>0.33</v>
      </c>
      <c r="I209" s="36">
        <v>14.82</v>
      </c>
      <c r="J209" s="36">
        <v>68.97</v>
      </c>
      <c r="K209" s="53" t="s">
        <v>63</v>
      </c>
      <c r="L209" s="139">
        <v>3.26</v>
      </c>
    </row>
    <row r="210" spans="1:12" ht="14.5" x14ac:dyDescent="0.35">
      <c r="A210" s="22"/>
      <c r="B210" s="15"/>
      <c r="C210" s="11"/>
      <c r="D210" s="6"/>
      <c r="E210" s="35"/>
      <c r="F210" s="36"/>
      <c r="G210" s="36"/>
      <c r="H210" s="36"/>
      <c r="I210" s="36"/>
      <c r="J210" s="36"/>
      <c r="K210" s="37"/>
      <c r="L210" s="139"/>
    </row>
    <row r="211" spans="1:12" ht="14.5" x14ac:dyDescent="0.35">
      <c r="A211" s="22"/>
      <c r="B211" s="15"/>
      <c r="C211" s="11"/>
      <c r="D211" s="6"/>
      <c r="E211" s="35"/>
      <c r="F211" s="36"/>
      <c r="G211" s="36"/>
      <c r="H211" s="36"/>
      <c r="I211" s="36"/>
      <c r="J211" s="36"/>
      <c r="K211" s="37"/>
      <c r="L211" s="139"/>
    </row>
    <row r="212" spans="1:12" s="102" customFormat="1" ht="14.5" x14ac:dyDescent="0.35">
      <c r="A212" s="95"/>
      <c r="B212" s="96"/>
      <c r="C212" s="97"/>
      <c r="D212" s="98" t="s">
        <v>32</v>
      </c>
      <c r="E212" s="99"/>
      <c r="F212" s="100">
        <f>SUM(F203:F211)</f>
        <v>770</v>
      </c>
      <c r="G212" s="100">
        <f t="shared" ref="G212:J212" si="46">SUM(G203:G211)</f>
        <v>32.51</v>
      </c>
      <c r="H212" s="100">
        <f t="shared" si="46"/>
        <v>39.680000000000007</v>
      </c>
      <c r="I212" s="100">
        <f t="shared" si="46"/>
        <v>100.35999999999999</v>
      </c>
      <c r="J212" s="100">
        <f t="shared" si="46"/>
        <v>895.18000000000006</v>
      </c>
      <c r="K212" s="101"/>
      <c r="L212" s="148">
        <f t="shared" ref="L212" si="47">SUM(L203:L211)</f>
        <v>149.82999999999998</v>
      </c>
    </row>
    <row r="213" spans="1:12" s="118" customFormat="1" ht="15.5" x14ac:dyDescent="0.35">
      <c r="A213" s="114">
        <f>A193</f>
        <v>2</v>
      </c>
      <c r="B213" s="115">
        <f>B193</f>
        <v>5</v>
      </c>
      <c r="C213" s="131" t="s">
        <v>4</v>
      </c>
      <c r="D213" s="132"/>
      <c r="E213" s="116"/>
      <c r="F213" s="117">
        <f>F212+F202+F201</f>
        <v>1535</v>
      </c>
      <c r="G213" s="117">
        <f t="shared" ref="G213:J213" si="48">G212+G202+G201</f>
        <v>53.699999999999996</v>
      </c>
      <c r="H213" s="117">
        <f t="shared" si="48"/>
        <v>65.680000000000007</v>
      </c>
      <c r="I213" s="117">
        <f t="shared" si="48"/>
        <v>226.32999999999998</v>
      </c>
      <c r="J213" s="117">
        <f t="shared" si="48"/>
        <v>1578.98</v>
      </c>
      <c r="K213" s="117"/>
      <c r="L213" s="150">
        <f t="shared" ref="L213" si="49">L201+L212</f>
        <v>210.45999999999998</v>
      </c>
    </row>
    <row r="214" spans="1:12" ht="13" x14ac:dyDescent="0.25">
      <c r="A214" s="26"/>
      <c r="B214" s="27"/>
      <c r="C214" s="133" t="s">
        <v>5</v>
      </c>
      <c r="D214" s="133"/>
      <c r="E214" s="133"/>
      <c r="F214" s="28">
        <f>(F26+F48+F70+F90+F111+F132+F153+F173+F192+F213)/(IF(F26=0,0,1)+IF(F48=0,0,1)+IF(F70=0,0,1)+IF(F90=0,0,1)+IF(F111=0,0,1)+IF(F132=0,0,1)+IF(F153=0,0,1)+IF(F173=0,0,1)+IF(F192=0,0,1)+IF(F213=0,0,1))</f>
        <v>1446.6</v>
      </c>
      <c r="G214" s="28">
        <f>(G26+G48+G70+G90+G111+G132+G153+G173+G192+G213)/(IF(G26=0,0,1)+IF(G48=0,0,1)+IF(G70=0,0,1)+IF(G90=0,0,1)+IF(G111=0,0,1)+IF(G132=0,0,1)+IF(G153=0,0,1)+IF(G173=0,0,1)+IF(G192=0,0,1)+IF(G213=0,0,1))</f>
        <v>46.684999999999995</v>
      </c>
      <c r="H214" s="28">
        <f>(H26+H48+H70+H90+H111+H132+H153+H173+H192+H213)/(IF(H26=0,0,1)+IF(H48=0,0,1)+IF(H70=0,0,1)+IF(H90=0,0,1)+IF(H111=0,0,1)+IF(H132=0,0,1)+IF(H153=0,0,1)+IF(H173=0,0,1)+IF(H192=0,0,1)+IF(H213=0,0,1))</f>
        <v>51.256999999999991</v>
      </c>
      <c r="I214" s="28">
        <f>(I26+I48+I70+I90+I111+I132+I153+I173+I192+I213)/(IF(I26=0,0,1)+IF(I48=0,0,1)+IF(I70=0,0,1)+IF(I90=0,0,1)+IF(I111=0,0,1)+IF(I132=0,0,1)+IF(I153=0,0,1)+IF(I173=0,0,1)+IF(I192=0,0,1)+IF(I213=0,0,1))</f>
        <v>211.30500000000001</v>
      </c>
      <c r="J214" s="28">
        <f>(J26+J48+J70+J90+J111+J132+J153+J173+J192+J213)/(IF(J26=0,0,1)+IF(J48=0,0,1)+IF(J70=0,0,1)+IF(J90=0,0,1)+IF(J111=0,0,1)+IF(J132=0,0,1)+IF(J153=0,0,1)+IF(J173=0,0,1)+IF(J192=0,0,1)+IF(J213=0,0,1))</f>
        <v>1365.4849999999999</v>
      </c>
      <c r="K214" s="28"/>
      <c r="L214" s="151">
        <f>(L26+L48+L70+L90+L111+L132+L153+L173+L192+L213)/(IF(L26=0,0,1)+IF(L48=0,0,1)+IF(L70=0,0,1)+IF(L90=0,0,1)+IF(L111=0,0,1)+IF(L132=0,0,1)+IF(L153=0,0,1)+IF(L173=0,0,1)+IF(L192=0,0,1)+IF(L213=0,0,1))</f>
        <v>142.465</v>
      </c>
    </row>
  </sheetData>
  <mergeCells count="14">
    <mergeCell ref="C1:E1"/>
    <mergeCell ref="H1:K1"/>
    <mergeCell ref="H2:K2"/>
    <mergeCell ref="C48:D48"/>
    <mergeCell ref="C70:D70"/>
    <mergeCell ref="C90:D90"/>
    <mergeCell ref="C111:D111"/>
    <mergeCell ref="C26:D26"/>
    <mergeCell ref="C214:E214"/>
    <mergeCell ref="C213:D213"/>
    <mergeCell ref="C132:D132"/>
    <mergeCell ref="C153:D153"/>
    <mergeCell ref="C173:D173"/>
    <mergeCell ref="C192:D192"/>
  </mergeCells>
  <pageMargins left="0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2025-05-31T13:37:05Z</cp:lastPrinted>
  <dcterms:created xsi:type="dcterms:W3CDTF">2022-05-16T14:23:56Z</dcterms:created>
  <dcterms:modified xsi:type="dcterms:W3CDTF">2025-05-31T13:37:25Z</dcterms:modified>
</cp:coreProperties>
</file>